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egurosdelestado-my.sharepoint.com/personal/yohan_barrantes_segurosdelestado_com/Documents/"/>
    </mc:Choice>
  </mc:AlternateContent>
  <xr:revisionPtr revIDLastSave="11" documentId="8_{1F3AF795-7885-49B6-B870-4A9ADC90BD42}" xr6:coauthVersionLast="47" xr6:coauthVersionMax="47" xr10:uidLastSave="{1FF5C63D-A3A2-402D-B23E-CE6C9D6A44DF}"/>
  <bookViews>
    <workbookView xWindow="-120" yWindow="-120" windowWidth="20730" windowHeight="11040" xr2:uid="{16533EAE-5180-417F-B3F1-D345C868F854}"/>
  </bookViews>
  <sheets>
    <sheet name="Materias Primas Inv Productos" sheetId="1" r:id="rId1"/>
    <sheet name="Salidas" sheetId="3" r:id="rId2"/>
    <sheet name="Entradas" sheetId="4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2" i="1" l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" i="1"/>
  <c r="E2" i="1"/>
  <c r="E3" i="1"/>
  <c r="E4" i="1"/>
  <c r="E5" i="1"/>
  <c r="E6" i="1"/>
  <c r="E7" i="1"/>
  <c r="E8" i="1"/>
  <c r="G8" i="1" s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D11" i="4"/>
  <c r="D10" i="4"/>
  <c r="D9" i="4"/>
  <c r="D8" i="4"/>
  <c r="D7" i="4"/>
  <c r="D6" i="4"/>
  <c r="D5" i="4"/>
  <c r="D4" i="4"/>
  <c r="D3" i="4"/>
  <c r="D2" i="4"/>
  <c r="D12" i="3"/>
  <c r="D11" i="3"/>
  <c r="D10" i="3"/>
  <c r="D9" i="3"/>
  <c r="D8" i="3"/>
  <c r="D7" i="3"/>
  <c r="D6" i="3"/>
  <c r="D5" i="3"/>
  <c r="D4" i="3"/>
  <c r="D3" i="3"/>
  <c r="D2" i="3"/>
  <c r="J2" i="1"/>
  <c r="J3" i="1"/>
  <c r="J4" i="1"/>
  <c r="J5" i="1"/>
  <c r="J6" i="1"/>
  <c r="J7" i="1"/>
  <c r="J8" i="1"/>
  <c r="J9" i="1"/>
  <c r="J10" i="1"/>
  <c r="J11" i="1"/>
  <c r="K11" i="1" s="1"/>
  <c r="J12" i="1"/>
  <c r="K12" i="1" s="1"/>
  <c r="J13" i="1"/>
  <c r="J14" i="1"/>
  <c r="J15" i="1"/>
  <c r="J16" i="1"/>
  <c r="J17" i="1"/>
  <c r="J18" i="1"/>
  <c r="J19" i="1"/>
  <c r="J20" i="1"/>
  <c r="J21" i="1"/>
  <c r="J22" i="1"/>
  <c r="J23" i="1"/>
  <c r="K23" i="1" s="1"/>
  <c r="J24" i="1"/>
  <c r="K24" i="1" s="1"/>
  <c r="J25" i="1"/>
  <c r="J26" i="1"/>
  <c r="J27" i="1"/>
  <c r="J28" i="1"/>
  <c r="M8" i="1" l="1"/>
  <c r="M28" i="1"/>
  <c r="N8" i="1"/>
  <c r="M7" i="1"/>
  <c r="M16" i="1"/>
  <c r="M3" i="1"/>
  <c r="M20" i="1"/>
  <c r="M4" i="1"/>
  <c r="M13" i="1"/>
  <c r="M24" i="1"/>
  <c r="M12" i="1"/>
  <c r="M23" i="1"/>
  <c r="M11" i="1"/>
  <c r="G10" i="1"/>
  <c r="G6" i="1"/>
  <c r="G7" i="1"/>
  <c r="G9" i="1"/>
  <c r="G5" i="1"/>
  <c r="G26" i="1"/>
  <c r="G28" i="1"/>
  <c r="N28" i="1" s="1"/>
  <c r="G16" i="1"/>
  <c r="N16" i="1" s="1"/>
  <c r="G4" i="1"/>
  <c r="N4" i="1" s="1"/>
  <c r="G27" i="1"/>
  <c r="G15" i="1"/>
  <c r="G14" i="1"/>
  <c r="K2" i="1"/>
  <c r="K22" i="1"/>
  <c r="M22" i="1" s="1"/>
  <c r="K10" i="1"/>
  <c r="G25" i="1"/>
  <c r="G13" i="1"/>
  <c r="K21" i="1"/>
  <c r="M21" i="1" s="1"/>
  <c r="K9" i="1"/>
  <c r="M9" i="1" s="1"/>
  <c r="G24" i="1"/>
  <c r="G12" i="1"/>
  <c r="K20" i="1"/>
  <c r="K8" i="1"/>
  <c r="G23" i="1"/>
  <c r="G3" i="1"/>
  <c r="K19" i="1"/>
  <c r="M19" i="1" s="1"/>
  <c r="K7" i="1"/>
  <c r="G22" i="1"/>
  <c r="K18" i="1"/>
  <c r="M18" i="1" s="1"/>
  <c r="K6" i="1"/>
  <c r="M6" i="1" s="1"/>
  <c r="G21" i="1"/>
  <c r="K17" i="1"/>
  <c r="M17" i="1" s="1"/>
  <c r="K5" i="1"/>
  <c r="M5" i="1" s="1"/>
  <c r="G11" i="1"/>
  <c r="G20" i="1"/>
  <c r="K28" i="1"/>
  <c r="K16" i="1"/>
  <c r="K4" i="1"/>
  <c r="G19" i="1"/>
  <c r="K27" i="1"/>
  <c r="M27" i="1" s="1"/>
  <c r="K15" i="1"/>
  <c r="M15" i="1" s="1"/>
  <c r="K3" i="1"/>
  <c r="G18" i="1"/>
  <c r="H18" i="1" s="1"/>
  <c r="K26" i="1"/>
  <c r="M26" i="1" s="1"/>
  <c r="K14" i="1"/>
  <c r="M14" i="1" s="1"/>
  <c r="G2" i="1"/>
  <c r="G17" i="1"/>
  <c r="K25" i="1"/>
  <c r="M25" i="1" s="1"/>
  <c r="K13" i="1"/>
  <c r="N25" i="1" l="1"/>
  <c r="N3" i="1"/>
  <c r="N13" i="1"/>
  <c r="N9" i="1"/>
  <c r="N6" i="1"/>
  <c r="N26" i="1"/>
  <c r="N19" i="1"/>
  <c r="N7" i="1"/>
  <c r="N14" i="1"/>
  <c r="N17" i="1"/>
  <c r="H8" i="1"/>
  <c r="N15" i="1"/>
  <c r="M10" i="1"/>
  <c r="N10" i="1" s="1"/>
  <c r="N5" i="1"/>
  <c r="N22" i="1"/>
  <c r="N2" i="1"/>
  <c r="H27" i="1"/>
  <c r="N27" i="1"/>
  <c r="N18" i="1"/>
  <c r="H23" i="1"/>
  <c r="N23" i="1"/>
  <c r="H20" i="1"/>
  <c r="N20" i="1"/>
  <c r="H11" i="1"/>
  <c r="N11" i="1"/>
  <c r="H21" i="1"/>
  <c r="N21" i="1"/>
  <c r="H6" i="1"/>
  <c r="H12" i="1"/>
  <c r="N12" i="1"/>
  <c r="H24" i="1"/>
  <c r="N24" i="1"/>
  <c r="H4" i="1"/>
  <c r="H16" i="1"/>
  <c r="H28" i="1"/>
  <c r="H2" i="1"/>
  <c r="H13" i="1"/>
  <c r="H22" i="1"/>
  <c r="H19" i="1"/>
  <c r="H15" i="1"/>
  <c r="H25" i="1"/>
  <c r="H26" i="1"/>
  <c r="H5" i="1"/>
  <c r="H9" i="1"/>
  <c r="H3" i="1"/>
  <c r="H7" i="1"/>
  <c r="H17" i="1"/>
  <c r="H14" i="1"/>
  <c r="H10" i="1" l="1"/>
</calcChain>
</file>

<file path=xl/sharedStrings.xml><?xml version="1.0" encoding="utf-8"?>
<sst xmlns="http://schemas.openxmlformats.org/spreadsheetml/2006/main" count="198" uniqueCount="143">
  <si>
    <t>Proveedor</t>
  </si>
  <si>
    <t>PuntoPedido</t>
  </si>
  <si>
    <t>MP001</t>
  </si>
  <si>
    <t>MP002</t>
  </si>
  <si>
    <t>Capa Intermedia</t>
  </si>
  <si>
    <t>MP003</t>
  </si>
  <si>
    <t>Película Protectora</t>
  </si>
  <si>
    <t>ID Materia Prima</t>
  </si>
  <si>
    <t>Nombre Materia Prima</t>
  </si>
  <si>
    <t>Pedido Pendiente</t>
  </si>
  <si>
    <t>Demanda Promedio Mensual</t>
  </si>
  <si>
    <t xml:space="preserve">Plazo Entrega Promedio (Días) </t>
  </si>
  <si>
    <t>DISTRIBUIDORA NACIONAL DE VIDRIOS LTDA</t>
  </si>
  <si>
    <t>PROCOQUINAL SAS</t>
  </si>
  <si>
    <t>Vidrio Plano 2 mm</t>
  </si>
  <si>
    <t>Vidrio Plano 3 mm</t>
  </si>
  <si>
    <t>Vidrio Plano 4 mm</t>
  </si>
  <si>
    <t>Vidrio Plano 5 mm</t>
  </si>
  <si>
    <t>Vidrio Plano 6 mm</t>
  </si>
  <si>
    <t>Vidrio Plano 8 mm</t>
  </si>
  <si>
    <t>Vidrio Plano 10 mm</t>
  </si>
  <si>
    <t>Vidrio Plano 12 mm</t>
  </si>
  <si>
    <t>Vidrio Plano 15 mm</t>
  </si>
  <si>
    <t>Vidrio Plano 19 mm</t>
  </si>
  <si>
    <t>Vidrio Plano 3+3 mm</t>
  </si>
  <si>
    <t>Vidrio Plano 4+4 mm</t>
  </si>
  <si>
    <t>MP004</t>
  </si>
  <si>
    <t>MP005</t>
  </si>
  <si>
    <t>MP006</t>
  </si>
  <si>
    <t>MP007</t>
  </si>
  <si>
    <t>MP008</t>
  </si>
  <si>
    <t>MP009</t>
  </si>
  <si>
    <t>MP010</t>
  </si>
  <si>
    <t>MP011</t>
  </si>
  <si>
    <t>MP012</t>
  </si>
  <si>
    <t>Laminas de metal</t>
  </si>
  <si>
    <t>Bisagras</t>
  </si>
  <si>
    <t>Cerraduras</t>
  </si>
  <si>
    <t>Manijas</t>
  </si>
  <si>
    <t>Selladores</t>
  </si>
  <si>
    <t>Estantes</t>
  </si>
  <si>
    <t>Soportes</t>
  </si>
  <si>
    <t>Bases</t>
  </si>
  <si>
    <t>Tornillos</t>
  </si>
  <si>
    <t>Siliconas</t>
  </si>
  <si>
    <t>Interlámina de PVB (Butiral de Polivinilo)</t>
  </si>
  <si>
    <t>copolímero de acetato de etileno</t>
  </si>
  <si>
    <t>Vinilo</t>
  </si>
  <si>
    <t>MP013</t>
  </si>
  <si>
    <t>MP014</t>
  </si>
  <si>
    <t>MP015</t>
  </si>
  <si>
    <t>MP016</t>
  </si>
  <si>
    <t>MP017</t>
  </si>
  <si>
    <t>MP018</t>
  </si>
  <si>
    <t>MP019</t>
  </si>
  <si>
    <t>MP020</t>
  </si>
  <si>
    <t>MP021</t>
  </si>
  <si>
    <t>MP022</t>
  </si>
  <si>
    <t>MP023</t>
  </si>
  <si>
    <t>MP024</t>
  </si>
  <si>
    <t>MP025</t>
  </si>
  <si>
    <t>MP026</t>
  </si>
  <si>
    <t>MP027</t>
  </si>
  <si>
    <t>Demanda Promedio Diaria</t>
  </si>
  <si>
    <t>%Promedio Diaria</t>
  </si>
  <si>
    <t>No de Factura</t>
  </si>
  <si>
    <t>Fecha</t>
  </si>
  <si>
    <t>Descripción</t>
  </si>
  <si>
    <t xml:space="preserve">Cantidad </t>
  </si>
  <si>
    <t>Existencia Iniciales</t>
  </si>
  <si>
    <t>Entradas</t>
  </si>
  <si>
    <t>Salidas</t>
  </si>
  <si>
    <t>FV01</t>
  </si>
  <si>
    <t>FV10</t>
  </si>
  <si>
    <t>Stock</t>
  </si>
  <si>
    <t>FV02</t>
  </si>
  <si>
    <t>FV03</t>
  </si>
  <si>
    <t>FV04</t>
  </si>
  <si>
    <t>FV05</t>
  </si>
  <si>
    <t>FV06</t>
  </si>
  <si>
    <t>FV07</t>
  </si>
  <si>
    <t>FV08</t>
  </si>
  <si>
    <t>FV09</t>
  </si>
  <si>
    <t>FV11</t>
  </si>
  <si>
    <t>FV12</t>
  </si>
  <si>
    <t>FV13</t>
  </si>
  <si>
    <t>FV14</t>
  </si>
  <si>
    <t>FV15</t>
  </si>
  <si>
    <t>FV16</t>
  </si>
  <si>
    <t>FV17</t>
  </si>
  <si>
    <t>FV18</t>
  </si>
  <si>
    <t>FV19</t>
  </si>
  <si>
    <t>FIERROS SAS</t>
  </si>
  <si>
    <t>Cantidad a pedir</t>
  </si>
  <si>
    <t>__PowerAppsId__</t>
  </si>
  <si>
    <t>3cc6401e-e043-4e3d-8c0d-6bcb3abb2320</t>
  </si>
  <si>
    <t>113cc996-84ba-4a0d-ba02-6014046806a1</t>
  </si>
  <si>
    <t>629ed64b-42c9-4b64-b96d-4d00a7e4ad7e</t>
  </si>
  <si>
    <t>40e539bf-b963-4ed6-8e2a-3771d9767dfd</t>
  </si>
  <si>
    <t>7c9e610b-e3f4-4e75-8a62-c6dc5812a912</t>
  </si>
  <si>
    <t>83c0ea6a-4980-4ea2-bda8-86fcbe54a300</t>
  </si>
  <si>
    <t>477a097b-cd08-4d1a-b128-b54c62aa7599</t>
  </si>
  <si>
    <t>95b1934c-de06-4bdc-ae6d-6c78705210ce</t>
  </si>
  <si>
    <t>39e93994-78a3-4c2c-abad-cca65e84be06</t>
  </si>
  <si>
    <t>fd0cf320-f7e4-4fe9-812a-e9b8a54a49fe</t>
  </si>
  <si>
    <t>00bc2723-b3d6-4e52-b1c5-fd8aa44e3e9b</t>
  </si>
  <si>
    <t>0e5a2cb1-a885-48b6-9a28-b50c1b015a29</t>
  </si>
  <si>
    <t>6052c377-7b42-4ada-bc93-c1e142696db1</t>
  </si>
  <si>
    <t>483bb9c2-5834-436d-8794-eac15b59e523</t>
  </si>
  <si>
    <t>730f482b-5eee-4fe3-a4b9-4008db49b80e</t>
  </si>
  <si>
    <t>62a35c0b-14c2-42c2-a0ad-c7ccd3c4a2e9</t>
  </si>
  <si>
    <t>574b143f-0735-423d-b221-1faf8a55ef43</t>
  </si>
  <si>
    <t>341c4aee-504e-4a67-a7f0-20a01a578611</t>
  </si>
  <si>
    <t>3cabc2fd-1589-4479-8331-beb943b70ef6</t>
  </si>
  <si>
    <t>7c367cae-2389-463e-99ff-f0b766882827</t>
  </si>
  <si>
    <t>701e07c2-3b28-4f51-8635-0ed01a8456cc</t>
  </si>
  <si>
    <t>8131f029-bcf2-4fb4-97e8-23f951e7581b</t>
  </si>
  <si>
    <t>8c07c644-b43e-4e97-976f-697cc127ab96</t>
  </si>
  <si>
    <t>ac345e24-d61f-4619-81c7-d94b57deb9a8</t>
  </si>
  <si>
    <t>d9e31822-6a4b-4b5c-bcfe-0e9aeea16f53</t>
  </si>
  <si>
    <t>9b362067-f8b6-4b1b-a6f3-d61bf4360e67</t>
  </si>
  <si>
    <t>70778ed1-5d5d-42b2-b303-b85dae0bfef0</t>
  </si>
  <si>
    <t>5f82c2b5-6b8c-482d-ad92-0e287edf3d2c</t>
  </si>
  <si>
    <t>f94829aa-a6b0-4618-be52-072861445129</t>
  </si>
  <si>
    <t>a311622c-12db-4120-967d-bd4d9c7dbb23</t>
  </si>
  <si>
    <t>8fb65005-6832-449d-9c9a-60c90fde8d32</t>
  </si>
  <si>
    <t>8bbeaa94-8126-441a-b472-50211aee3ada</t>
  </si>
  <si>
    <t>b9bdc3ea-c6e6-48c7-820c-825873556994</t>
  </si>
  <si>
    <t>00d34206-3fe1-4815-8e68-2f8ea03e0cd1</t>
  </si>
  <si>
    <t>fa86531c-51ce-4a62-b437-aaaf4125da1a</t>
  </si>
  <si>
    <t>4643d8e0-bb3c-434d-8b52-95cb6e5c4448</t>
  </si>
  <si>
    <t>b7a0ae3c-f292-4c1d-ae74-c2ed63f1ae74</t>
  </si>
  <si>
    <t>c2889590-56b7-4c57-8b0f-a7278d9a09c5</t>
  </si>
  <si>
    <t>67bdf5cb-b293-4938-86f1-09b14d722fff</t>
  </si>
  <si>
    <t>9a49d232-ce62-4dec-9328-2b2b5587f636</t>
  </si>
  <si>
    <t>c71b0ab1-106c-43a7-be24-2c90e79c0a05</t>
  </si>
  <si>
    <t>3dcd4e60-9d99-4c6f-afc7-30a72294376c</t>
  </si>
  <si>
    <t>b7411789-cee1-4f23-9a83-e187aff8c112</t>
  </si>
  <si>
    <t>9554d0e0-97c6-404e-899a-7005758307a8</t>
  </si>
  <si>
    <t>952294f2-bfc7-4a68-9c2f-e747836d260f</t>
  </si>
  <si>
    <t>cb93cddc-d646-49fa-9e57-03c03d2865d0</t>
  </si>
  <si>
    <t>2d583bd9-46ed-4f2d-bd4e-b09f70dad051</t>
  </si>
  <si>
    <t>a0552e32-4bc8-4b57-9878-f62c01591b22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</si>
</sst>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9.6"/>
      <color theme="1"/>
      <name val="Segoe UI"/>
      <family val="2"/>
    </font>
    <font>
      <sz val="8"/>
      <name val="Calibri"/>
      <family val="2"/>
      <scheme val="minor"/>
    </font>
    <font>
      <sz val="9.6"/>
      <color theme="0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theme="8"/>
        <bgColor theme="8"/>
      </patternFill>
    </fill>
    <fill>
      <patternFill patternType="solid">
        <fgColor theme="7"/>
        <bgColor theme="7"/>
      </patternFill>
    </fill>
    <fill>
      <patternFill patternType="solid">
        <fgColor theme="9"/>
        <bgColor theme="9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theme="7"/>
      </top>
      <bottom/>
      <diagonal/>
    </border>
    <border>
      <left/>
      <right/>
      <top style="thin">
        <color theme="9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3">
    <xf numFmtId="0" fontId="0" fillId="0" borderId="0" xfId="0"/>
    <xf numFmtId="0" fontId="0" fillId="0" borderId="0" xfId="0" applyAlignment="1">
      <alignment wrapText="1"/>
    </xf>
    <xf numFmtId="0" fontId="3" fillId="0" borderId="1" xfId="0" applyFont="1" applyBorder="1" applyAlignment="1">
      <alignment vertical="center" wrapText="1"/>
    </xf>
    <xf numFmtId="0" fontId="0" fillId="0" borderId="1" xfId="0" applyBorder="1" applyAlignment="1">
      <alignment wrapText="1"/>
    </xf>
    <xf numFmtId="0" fontId="0" fillId="0" borderId="1" xfId="0" applyBorder="1" applyAlignment="1" applyProtection="1">
      <alignment horizontal="left" wrapText="1"/>
      <protection locked="0"/>
    </xf>
    <xf numFmtId="0" fontId="3" fillId="0" borderId="2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2" fontId="3" fillId="0" borderId="1" xfId="0" applyNumberFormat="1" applyFont="1" applyBorder="1" applyAlignment="1">
      <alignment vertical="center" wrapText="1"/>
    </xf>
    <xf numFmtId="2" fontId="3" fillId="0" borderId="8" xfId="0" applyNumberFormat="1" applyFont="1" applyBorder="1" applyAlignment="1">
      <alignment vertical="center" wrapText="1"/>
    </xf>
    <xf numFmtId="43" fontId="3" fillId="0" borderId="8" xfId="1" applyFont="1" applyBorder="1" applyAlignment="1">
      <alignment vertical="center" wrapText="1"/>
    </xf>
    <xf numFmtId="14" fontId="0" fillId="0" borderId="10" xfId="0" applyNumberFormat="1" applyBorder="1" applyAlignment="1">
      <alignment wrapText="1"/>
    </xf>
    <xf numFmtId="0" fontId="0" fillId="0" borderId="10" xfId="0" applyBorder="1" applyAlignment="1">
      <alignment wrapText="1"/>
    </xf>
    <xf numFmtId="14" fontId="0" fillId="0" borderId="11" xfId="0" applyNumberFormat="1" applyBorder="1" applyAlignment="1">
      <alignment wrapText="1"/>
    </xf>
    <xf numFmtId="0" fontId="0" fillId="0" borderId="11" xfId="0" applyBorder="1" applyAlignment="1">
      <alignment wrapText="1"/>
    </xf>
    <xf numFmtId="1" fontId="3" fillId="0" borderId="1" xfId="0" applyNumberFormat="1" applyFont="1" applyBorder="1" applyAlignment="1">
      <alignment vertical="center" wrapText="1"/>
    </xf>
    <xf numFmtId="10" fontId="3" fillId="0" borderId="1" xfId="2" applyNumberFormat="1" applyFont="1" applyBorder="1" applyAlignment="1">
      <alignment vertical="center" wrapText="1"/>
    </xf>
    <xf numFmtId="43" fontId="3" fillId="0" borderId="1" xfId="1" applyFont="1" applyBorder="1" applyAlignment="1">
      <alignment vertical="center" wrapText="1"/>
    </xf>
    <xf numFmtId="43" fontId="3" fillId="0" borderId="3" xfId="1" applyFont="1" applyBorder="1" applyAlignment="1">
      <alignment vertical="center" wrapText="1"/>
    </xf>
    <xf numFmtId="0" fontId="5" fillId="2" borderId="4" xfId="0" applyFont="1" applyFill="1" applyBorder="1" applyAlignment="1">
      <alignment horizontal="center" wrapText="1"/>
    </xf>
    <xf numFmtId="0" fontId="5" fillId="2" borderId="5" xfId="0" applyFont="1" applyFill="1" applyBorder="1" applyAlignment="1">
      <alignment horizontal="center" wrapText="1"/>
    </xf>
    <xf numFmtId="0" fontId="5" fillId="2" borderId="6" xfId="0" applyFont="1" applyFill="1" applyBorder="1" applyAlignment="1">
      <alignment horizontal="center" wrapText="1"/>
    </xf>
    <xf numFmtId="0" fontId="0" fillId="0" borderId="8" xfId="0" applyBorder="1" applyAlignment="1">
      <alignment wrapText="1"/>
    </xf>
    <xf numFmtId="1" fontId="3" fillId="0" borderId="8" xfId="0" applyNumberFormat="1" applyFont="1" applyBorder="1" applyAlignment="1">
      <alignment vertical="center" wrapText="1"/>
    </xf>
    <xf numFmtId="10" fontId="3" fillId="0" borderId="8" xfId="2" applyNumberFormat="1" applyFont="1" applyBorder="1" applyAlignment="1">
      <alignment vertical="center" wrapText="1"/>
    </xf>
    <xf numFmtId="43" fontId="3" fillId="0" borderId="9" xfId="1" applyFont="1" applyBorder="1" applyAlignment="1">
      <alignment vertical="center" wrapText="1"/>
    </xf>
    <xf numFmtId="2" fontId="0" fillId="0" borderId="10" xfId="0" applyNumberFormat="1" applyBorder="1" applyAlignment="1">
      <alignment wrapText="1"/>
    </xf>
    <xf numFmtId="0" fontId="2" fillId="3" borderId="0" xfId="0" applyFont="1" applyFill="1" applyAlignment="1">
      <alignment wrapText="1"/>
    </xf>
    <xf numFmtId="2" fontId="0" fillId="0" borderId="11" xfId="0" applyNumberFormat="1" applyBorder="1" applyAlignment="1">
      <alignment wrapText="1"/>
    </xf>
    <xf numFmtId="0" fontId="2" fillId="4" borderId="0" xfId="0" applyFont="1" applyFill="1" applyAlignment="1">
      <alignment wrapText="1"/>
    </xf>
    <xf numFmtId="43" fontId="3" fillId="0" borderId="0" xfId="1" applyFont="1" applyBorder="1" applyAlignment="1">
      <alignment vertical="center" wrapText="1"/>
    </xf>
    <xf numFmtId="11" fontId="3" fillId="0" borderId="0" xfId="1" applyNumberFormat="1" applyFont="1" applyBorder="1" applyAlignment="1">
      <alignment vertical="center" wrapText="1"/>
    </xf>
    <xf numFmtId="2" fontId="0" fillId="0" borderId="0" xfId="0" applyNumberFormat="1" applyFont="1" applyBorder="1" applyAlignment="1">
      <alignment wrapText="1"/>
    </xf>
  </cellXfs>
  <cellStyles count="3">
    <cellStyle name="Millares" xfId="1" builtinId="3"/>
    <cellStyle name="Normal" xfId="0" builtinId="0"/>
    <cellStyle name="Porcentaje" xfId="2" builtinId="5"/>
  </cellStyles>
  <dxfs count="3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alignment horizontal="general" vertical="bottom" textRotation="0" wrapText="1" indent="0" justifyLastLine="0" shrinkToFit="0" readingOrder="0"/>
      <border diagonalUp="0" diagonalDown="0">
        <left/>
        <right/>
        <top style="thin">
          <color theme="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bottom" textRotation="0" wrapText="1" indent="0" justifyLastLine="0" shrinkToFit="0" readingOrder="0"/>
      <border diagonalUp="0" diagonalDown="0">
        <left/>
        <right/>
        <top style="thin">
          <color theme="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9" formatCode="d/mm/yyyy"/>
      <alignment horizontal="general" vertical="bottom" textRotation="0" wrapText="1" indent="0" justifyLastLine="0" shrinkToFit="0" readingOrder="0"/>
      <border diagonalUp="0" diagonalDown="0">
        <left/>
        <right/>
        <top style="thin">
          <color theme="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9" formatCode="d/mm/yyyy"/>
      <alignment horizontal="general" vertical="bottom" textRotation="0" wrapText="1" indent="0" justifyLastLine="0" shrinkToFit="0" readingOrder="0"/>
      <border diagonalUp="0" diagonalDown="0">
        <left/>
        <right/>
        <top style="thin">
          <color theme="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bottom" textRotation="0" wrapText="1" indent="0" justifyLastLine="0" shrinkToFit="0" readingOrder="0"/>
      <border diagonalUp="0" diagonalDown="0">
        <left/>
        <right/>
        <top style="thin">
          <color theme="9"/>
        </top>
        <bottom/>
        <vertical/>
        <horizontal/>
      </border>
    </dxf>
    <dxf>
      <border outline="0">
        <left style="thin">
          <color theme="9"/>
        </left>
        <right style="thin">
          <color theme="9"/>
        </right>
        <top style="thin">
          <color theme="9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9"/>
          <bgColor theme="9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alignment horizontal="general" vertical="bottom" textRotation="0" wrapText="1" indent="0" justifyLastLine="0" shrinkToFit="0" readingOrder="0"/>
      <border diagonalUp="0" diagonalDown="0">
        <left/>
        <right/>
        <top style="thin">
          <color theme="7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bottom" textRotation="0" wrapText="1" indent="0" justifyLastLine="0" shrinkToFit="0" readingOrder="0"/>
      <border diagonalUp="0" diagonalDown="0">
        <left/>
        <right/>
        <top style="thin">
          <color theme="7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9" formatCode="d/mm/yyyy"/>
      <alignment horizontal="general" vertical="bottom" textRotation="0" wrapText="1" indent="0" justifyLastLine="0" shrinkToFit="0" readingOrder="0"/>
      <border diagonalUp="0" diagonalDown="0">
        <left/>
        <right/>
        <top style="thin">
          <color theme="7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9" formatCode="d/mm/yyyy"/>
      <alignment horizontal="general" vertical="bottom" textRotation="0" wrapText="1" indent="0" justifyLastLine="0" shrinkToFit="0" readingOrder="0"/>
      <border diagonalUp="0" diagonalDown="0">
        <left/>
        <right/>
        <top style="thin">
          <color theme="7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bottom" textRotation="0" wrapText="1" indent="0" justifyLastLine="0" shrinkToFit="0" readingOrder="0"/>
      <border diagonalUp="0" diagonalDown="0">
        <left/>
        <right/>
        <top style="thin">
          <color theme="7"/>
        </top>
        <bottom/>
        <vertical/>
        <horizontal/>
      </border>
    </dxf>
    <dxf>
      <border outline="0">
        <left style="thin">
          <color theme="7"/>
        </left>
        <right style="thin">
          <color theme="7"/>
        </right>
        <top style="thin">
          <color theme="7"/>
        </top>
        <bottom style="thin">
          <color theme="7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7"/>
          <bgColor theme="7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.6"/>
        <color theme="1"/>
        <name val="Segoe UI"/>
        <family val="2"/>
        <scheme val="none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.6"/>
        <color theme="1"/>
        <name val="Segoe UI"/>
        <family val="2"/>
        <scheme val="none"/>
      </font>
      <numFmt numFmtId="35" formatCode="_-* #,##0.00_-;\-* #,##0.00_-;_-* &quot;-&quot;??_-;_-@_-"/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.6"/>
        <color theme="1"/>
        <name val="Segoe UI"/>
        <family val="2"/>
        <scheme val="none"/>
      </font>
      <numFmt numFmtId="35" formatCode="_-* #,##0.00_-;\-* #,##0.00_-;_-* &quot;-&quot;??_-;_-@_-"/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.6"/>
        <color theme="1"/>
        <name val="Segoe UI"/>
        <family val="2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.6"/>
        <color theme="1"/>
        <name val="Segoe UI"/>
        <family val="2"/>
        <scheme val="none"/>
      </font>
      <numFmt numFmtId="14" formatCode="0.00%"/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.6"/>
        <color theme="1"/>
        <name val="Segoe UI"/>
        <family val="2"/>
        <scheme val="none"/>
      </font>
      <numFmt numFmtId="1" formatCode="0"/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.6"/>
        <color theme="1"/>
        <name val="Segoe UI"/>
        <family val="2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.6"/>
        <color theme="1"/>
        <name val="Segoe UI"/>
        <family val="2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.6"/>
        <color theme="1"/>
        <name val="Segoe UI"/>
        <family val="2"/>
        <scheme val="none"/>
      </font>
      <numFmt numFmtId="2" formatCode="0.00"/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.6"/>
        <color theme="1"/>
        <name val="Segoe UI"/>
        <family val="2"/>
        <scheme val="none"/>
      </font>
      <numFmt numFmtId="2" formatCode="0.00"/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.6"/>
        <color theme="1"/>
        <name val="Segoe UI"/>
        <family val="2"/>
        <scheme val="none"/>
      </font>
      <numFmt numFmtId="2" formatCode="0.00"/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.6"/>
        <color theme="1"/>
        <name val="Segoe UI"/>
        <family val="2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.6"/>
        <color theme="1"/>
        <name val="Segoe UI"/>
        <family val="2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.6"/>
        <color theme="1"/>
        <name val="Segoe UI"/>
        <family val="2"/>
        <scheme val="none"/>
      </font>
      <alignment horizontal="general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.6"/>
        <color theme="0"/>
        <name val="Segoe UI"/>
        <family val="2"/>
        <scheme val="none"/>
      </font>
      <fill>
        <patternFill patternType="solid">
          <fgColor theme="8"/>
          <bgColor theme="8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E8429B24-B73B-4187-B44F-0B79B1B610EB}" name="Inventario" displayName="Inventario" ref="A1:O28" totalsRowShown="0" headerRowDxfId="36" headerRowBorderDxfId="35" tableBorderDxfId="33" totalsRowBorderDxfId="34">
  <autoFilter ref="A1:O28" xr:uid="{E8429B24-B73B-4187-B44F-0B79B1B610EB}"/>
  <tableColumns count="15">
    <tableColumn id="1" xr3:uid="{B2C1D4D6-0270-4299-8B12-4E7F97757E34}" name="ID Materia Prima" dataDxfId="32"/>
    <tableColumn id="2" xr3:uid="{1DD5F274-F6DD-4465-B5BC-243F7D66433C}" name="Nombre Materia Prima" dataDxfId="31"/>
    <tableColumn id="3" xr3:uid="{C138D733-83F4-41DD-A4AB-20112C64E62A}" name="Proveedor" dataDxfId="30"/>
    <tableColumn id="4" xr3:uid="{C989A19F-9645-45FF-B90C-07DBA0B687D0}" name="Existencia Iniciales" dataDxfId="29"/>
    <tableColumn id="5" xr3:uid="{795B3A40-49C4-4D16-86C2-8418B3963CA6}" name="Entradas" dataDxfId="28">
      <calculatedColumnFormula>SUMIF(Entradas!C:C,'Materias Primas Inv Productos'!$A2,Entradas!E:E)</calculatedColumnFormula>
    </tableColumn>
    <tableColumn id="6" xr3:uid="{DB02A011-9C8B-479A-8BA1-83CAAACFADA0}" name="Salidas" dataDxfId="27">
      <calculatedColumnFormula>+SUMIF(Salidas!C:C,'Materias Primas Inv Productos'!A2,Salidas!E:E)</calculatedColumnFormula>
    </tableColumn>
    <tableColumn id="7" xr3:uid="{FD5A554C-7BB3-496F-95BB-187942BE3F8E}" name="Stock" dataDxfId="26">
      <calculatedColumnFormula>('Materias Primas Inv Productos'!$D2+'Materias Primas Inv Productos'!$E2-'Materias Primas Inv Productos'!$F2)</calculatedColumnFormula>
    </tableColumn>
    <tableColumn id="8" xr3:uid="{F0B18772-14B7-4C09-BE6C-DC6091FB86B4}" name="Pedido Pendiente" dataDxfId="25">
      <calculatedColumnFormula>+IF(G2&lt;=M2,"Solicitar",IF(G2&gt;M2+10,"Estable","Por solicitar"))</calculatedColumnFormula>
    </tableColumn>
    <tableColumn id="9" xr3:uid="{C96978AF-B4E2-4808-87B5-755A65A2CD87}" name="Demanda Promedio Mensual" dataDxfId="24"/>
    <tableColumn id="10" xr3:uid="{C2F2C4CC-0941-4CAC-A2DE-AB99E22B273A}" name="Demanda Promedio Diaria" dataDxfId="23">
      <calculatedColumnFormula>+I2/22</calculatedColumnFormula>
    </tableColumn>
    <tableColumn id="11" xr3:uid="{0505E933-6CC1-4022-891C-3C30F68006F7}" name="%Promedio Diaria" dataDxfId="22" dataCellStyle="Porcentaje">
      <calculatedColumnFormula>+J2*100%/I2</calculatedColumnFormula>
    </tableColumn>
    <tableColumn id="12" xr3:uid="{A5E21F71-7175-4C52-B28B-DF46741D10FF}" name="Plazo Entrega Promedio (Días) " dataDxfId="21"/>
    <tableColumn id="13" xr3:uid="{1AE8FEB7-C730-438A-97EA-B27578EA7A6E}" name="PuntoPedido" dataDxfId="20" dataCellStyle="Millares">
      <calculatedColumnFormula>+J2*L2+(K2*I2)</calculatedColumnFormula>
    </tableColumn>
    <tableColumn id="14" xr3:uid="{F36F5D73-D7D3-464B-8CEF-E3EC3880C878}" name="Cantidad a pedir" dataDxfId="19" dataCellStyle="Millares">
      <calculatedColumnFormula>+M2-G2</calculatedColumnFormula>
    </tableColumn>
    <tableColumn id="15" xr3:uid="{A8861442-91EC-4048-82A8-15F818CB0D1A}" name="__PowerAppsId__" dataDxfId="18" dataCellStyle="Millares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A6B3193D-E379-4A25-834C-3875C4A25A45}" name="Salidas" displayName="Salidas" ref="A1:F12" totalsRowShown="0" headerRowDxfId="17" dataDxfId="16" tableBorderDxfId="15">
  <autoFilter ref="A1:F12" xr:uid="{A6B3193D-E379-4A25-834C-3875C4A25A45}"/>
  <tableColumns count="6">
    <tableColumn id="1" xr3:uid="{79760164-9D28-4599-B01F-098A9E7F4011}" name="No de Factura" dataDxfId="14"/>
    <tableColumn id="2" xr3:uid="{241EBF05-5647-475C-8C33-1D4A41C2568C}" name="Fecha" dataDxfId="13"/>
    <tableColumn id="3" xr3:uid="{9E177C54-82E2-4C62-84E4-3B67CB746C82}" name="ID Materia Prima" dataDxfId="12"/>
    <tableColumn id="4" xr3:uid="{03724954-67B8-43A7-BA1D-D522968DD3D0}" name="Descripción" dataDxfId="11">
      <calculatedColumnFormula>+VLOOKUP(Salidas!$C2,'Materias Primas Inv Productos'!$A$2:$M$28,2,0)</calculatedColumnFormula>
    </tableColumn>
    <tableColumn id="5" xr3:uid="{E13A3DDB-4F26-4158-A871-6B3ADC3B457A}" name="Cantidad " dataDxfId="10"/>
    <tableColumn id="6" xr3:uid="{008D36B5-B8EC-4739-B539-78B55F0CD503}" name="__PowerAppsId__" dataDxfId="9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AF7082B7-FB8E-4409-A476-ACB2E7C973C3}" name="Entradas" displayName="Entradas" ref="A1:F11" totalsRowShown="0" headerRowDxfId="8" dataDxfId="7" tableBorderDxfId="6">
  <autoFilter ref="A1:F11" xr:uid="{AF7082B7-FB8E-4409-A476-ACB2E7C973C3}"/>
  <tableColumns count="6">
    <tableColumn id="1" xr3:uid="{F7B1BC2F-95AE-4F40-BC8D-70F7415D1CFE}" name="No de Factura" dataDxfId="5"/>
    <tableColumn id="2" xr3:uid="{6DC68130-C527-47A7-9D45-68F973C71527}" name="Fecha" dataDxfId="4"/>
    <tableColumn id="3" xr3:uid="{0BD73B7D-828A-4485-A042-CAA2DD8AB38C}" name="ID Materia Prima" dataDxfId="3"/>
    <tableColumn id="4" xr3:uid="{D4AEA015-8EA6-4F4D-B06C-503BD6380627}" name="Descripción" dataDxfId="2">
      <calculatedColumnFormula>+VLOOKUP(Entradas!$C2,'Materias Primas Inv Productos'!$A$2:$M$28,2,0)</calculatedColumnFormula>
    </tableColumn>
    <tableColumn id="5" xr3:uid="{A2013652-ACAD-45D7-96F1-748B776C179D}" name="Cantidad " dataDxfId="1"/>
    <tableColumn id="6" xr3:uid="{73BDCEB8-76DD-42E2-9F4A-7FE0DDC76CB0}" name="__PowerAppsId__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C6F220-6F72-4AAC-AFE7-25AB4AE1F903}">
  <dimension ref="A1:O31"/>
  <sheetViews>
    <sheetView tabSelected="1" topLeftCell="F1" zoomScale="85" zoomScaleNormal="85" zoomScaleSheetLayoutView="110" workbookViewId="0">
      <selection activeCell="M4" sqref="M4"/>
    </sheetView>
  </sheetViews>
  <sheetFormatPr baseColWidth="10" defaultColWidth="11.5703125" defaultRowHeight="15" x14ac:dyDescent="0.25"/>
  <cols>
    <col min="1" max="1" width="20" style="1" customWidth="1"/>
    <col min="2" max="2" width="25.7109375" style="1" customWidth="1"/>
    <col min="3" max="3" width="15.85546875" style="1" customWidth="1"/>
    <col min="4" max="4" width="22.28515625" style="1" customWidth="1"/>
    <col min="5" max="7" width="12.28515625" style="1" customWidth="1"/>
    <col min="8" max="8" width="21.140625" style="1" customWidth="1"/>
    <col min="9" max="9" width="32.140625" style="1" customWidth="1"/>
    <col min="10" max="10" width="29.5703125" style="1" customWidth="1"/>
    <col min="11" max="11" width="21.140625" style="1" customWidth="1"/>
    <col min="12" max="12" width="34.42578125" style="1" customWidth="1"/>
    <col min="13" max="13" width="16.28515625" style="1" customWidth="1"/>
    <col min="14" max="14" width="20.28515625" style="1" customWidth="1"/>
    <col min="15" max="16384" width="11.5703125" style="1"/>
  </cols>
  <sheetData>
    <row r="1" spans="1:15" ht="28.5" x14ac:dyDescent="0.25">
      <c r="A1" s="19" t="s">
        <v>7</v>
      </c>
      <c r="B1" s="20" t="s">
        <v>8</v>
      </c>
      <c r="C1" s="20" t="s">
        <v>0</v>
      </c>
      <c r="D1" s="20" t="s">
        <v>69</v>
      </c>
      <c r="E1" s="20" t="s">
        <v>70</v>
      </c>
      <c r="F1" s="20" t="s">
        <v>71</v>
      </c>
      <c r="G1" s="20" t="s">
        <v>74</v>
      </c>
      <c r="H1" s="20" t="s">
        <v>9</v>
      </c>
      <c r="I1" s="20" t="s">
        <v>10</v>
      </c>
      <c r="J1" s="20" t="s">
        <v>63</v>
      </c>
      <c r="K1" s="20" t="s">
        <v>64</v>
      </c>
      <c r="L1" s="20" t="s">
        <v>11</v>
      </c>
      <c r="M1" s="20" t="s">
        <v>1</v>
      </c>
      <c r="N1" s="21" t="s">
        <v>93</v>
      </c>
      <c r="O1" s="20" t="s">
        <v>94</v>
      </c>
    </row>
    <row r="2" spans="1:15" ht="71.25" x14ac:dyDescent="0.25">
      <c r="A2" s="5" t="s">
        <v>2</v>
      </c>
      <c r="B2" s="2" t="s">
        <v>14</v>
      </c>
      <c r="C2" s="4" t="s">
        <v>12</v>
      </c>
      <c r="D2" s="2">
        <v>61</v>
      </c>
      <c r="E2" s="8">
        <f>SUMIF(Entradas!C:C,'Materias Primas Inv Productos'!$A2,Entradas!E:E)</f>
        <v>8</v>
      </c>
      <c r="F2" s="8">
        <f>+SUMIF(Salidas!C:C,'Materias Primas Inv Productos'!A2,Salidas!E:E)</f>
        <v>20</v>
      </c>
      <c r="G2" s="8">
        <f>('Materias Primas Inv Productos'!$D2+'Materias Primas Inv Productos'!$E2-'Materias Primas Inv Productos'!$F2)</f>
        <v>49</v>
      </c>
      <c r="H2" s="2" t="str">
        <f>+IF(G2&lt;=M2,"Solicitar",IF(G2&gt;M2+10,"Estable","Por solicitar"))</f>
        <v>Solicitar</v>
      </c>
      <c r="I2" s="2">
        <v>200</v>
      </c>
      <c r="J2" s="15">
        <f>+I2/22</f>
        <v>9.0909090909090917</v>
      </c>
      <c r="K2" s="16">
        <f>+J2*100%/I2</f>
        <v>4.5454545454545456E-2</v>
      </c>
      <c r="L2" s="2">
        <v>12</v>
      </c>
      <c r="M2" s="17">
        <f>+J2*L2+(K2*I2)</f>
        <v>118.18181818181819</v>
      </c>
      <c r="N2" s="18">
        <f>+M2-G2</f>
        <v>69.181818181818187</v>
      </c>
      <c r="O2" s="30" t="s">
        <v>95</v>
      </c>
    </row>
    <row r="3" spans="1:15" ht="71.25" x14ac:dyDescent="0.25">
      <c r="A3" s="5" t="s">
        <v>3</v>
      </c>
      <c r="B3" s="2" t="s">
        <v>15</v>
      </c>
      <c r="C3" s="4" t="s">
        <v>12</v>
      </c>
      <c r="D3" s="2">
        <v>78</v>
      </c>
      <c r="E3" s="8">
        <f>SUMIF(Entradas!C:C,'Materias Primas Inv Productos'!$A3,Entradas!E:E)</f>
        <v>6</v>
      </c>
      <c r="F3" s="8">
        <f>+SUMIF(Salidas!C:C,'Materias Primas Inv Productos'!A3,Salidas!E:E)</f>
        <v>25</v>
      </c>
      <c r="G3" s="8">
        <f>('Materias Primas Inv Productos'!$D3+'Materias Primas Inv Productos'!$E3-'Materias Primas Inv Productos'!$F3)</f>
        <v>59</v>
      </c>
      <c r="H3" s="2" t="str">
        <f t="shared" ref="H3:H28" si="0">+IF(G3&lt;=M3,"Solicitar",IF(G3&gt;M3+10,"Estable","Por solicitar"))</f>
        <v>Solicitar</v>
      </c>
      <c r="I3" s="2">
        <v>219</v>
      </c>
      <c r="J3" s="15">
        <f t="shared" ref="J3:J28" si="1">+I3/22</f>
        <v>9.954545454545455</v>
      </c>
      <c r="K3" s="16">
        <f t="shared" ref="K3:K28" si="2">+J3*100%/I3</f>
        <v>4.5454545454545456E-2</v>
      </c>
      <c r="L3" s="2">
        <v>12</v>
      </c>
      <c r="M3" s="17">
        <f t="shared" ref="M3:M28" si="3">+J3*L3+(K3*I3)</f>
        <v>129.40909090909093</v>
      </c>
      <c r="N3" s="18">
        <f t="shared" ref="N3:N28" si="4">+M3-G3</f>
        <v>70.409090909090935</v>
      </c>
      <c r="O3" s="30" t="s">
        <v>96</v>
      </c>
    </row>
    <row r="4" spans="1:15" ht="71.25" x14ac:dyDescent="0.25">
      <c r="A4" s="5" t="s">
        <v>5</v>
      </c>
      <c r="B4" s="2" t="s">
        <v>16</v>
      </c>
      <c r="C4" s="4" t="s">
        <v>12</v>
      </c>
      <c r="D4" s="2">
        <v>52</v>
      </c>
      <c r="E4" s="8">
        <f>SUMIF(Entradas!C:C,'Materias Primas Inv Productos'!$A4,Entradas!E:E)</f>
        <v>7</v>
      </c>
      <c r="F4" s="8">
        <f>+SUMIF(Salidas!C:C,'Materias Primas Inv Productos'!A4,Salidas!E:E)</f>
        <v>10</v>
      </c>
      <c r="G4" s="8">
        <f>('Materias Primas Inv Productos'!$D4+'Materias Primas Inv Productos'!$E4-'Materias Primas Inv Productos'!$F4)</f>
        <v>49</v>
      </c>
      <c r="H4" s="2" t="str">
        <f t="shared" si="0"/>
        <v>Solicitar</v>
      </c>
      <c r="I4" s="2">
        <v>287</v>
      </c>
      <c r="J4" s="15">
        <f t="shared" si="1"/>
        <v>13.045454545454545</v>
      </c>
      <c r="K4" s="16">
        <f t="shared" si="2"/>
        <v>4.5454545454545456E-2</v>
      </c>
      <c r="L4" s="2">
        <v>12</v>
      </c>
      <c r="M4" s="17">
        <f t="shared" si="3"/>
        <v>169.59090909090907</v>
      </c>
      <c r="N4" s="18">
        <f t="shared" si="4"/>
        <v>120.59090909090907</v>
      </c>
      <c r="O4" s="30" t="s">
        <v>97</v>
      </c>
    </row>
    <row r="5" spans="1:15" ht="71.25" x14ac:dyDescent="0.25">
      <c r="A5" s="5" t="s">
        <v>26</v>
      </c>
      <c r="B5" s="2" t="s">
        <v>17</v>
      </c>
      <c r="C5" s="4" t="s">
        <v>12</v>
      </c>
      <c r="D5" s="2">
        <v>80</v>
      </c>
      <c r="E5" s="8">
        <f>SUMIF(Entradas!C:C,'Materias Primas Inv Productos'!$A5,Entradas!E:E)</f>
        <v>2</v>
      </c>
      <c r="F5" s="8">
        <f>+SUMIF(Salidas!C:C,'Materias Primas Inv Productos'!A5,Salidas!E:E)</f>
        <v>17</v>
      </c>
      <c r="G5" s="8">
        <f>('Materias Primas Inv Productos'!$D5+'Materias Primas Inv Productos'!$E5-'Materias Primas Inv Productos'!$F5)</f>
        <v>65</v>
      </c>
      <c r="H5" s="2" t="str">
        <f t="shared" si="0"/>
        <v>Solicitar</v>
      </c>
      <c r="I5" s="2">
        <v>136</v>
      </c>
      <c r="J5" s="15">
        <f t="shared" si="1"/>
        <v>6.1818181818181817</v>
      </c>
      <c r="K5" s="16">
        <f t="shared" si="2"/>
        <v>4.5454545454545456E-2</v>
      </c>
      <c r="L5" s="2">
        <v>12</v>
      </c>
      <c r="M5" s="17">
        <f t="shared" si="3"/>
        <v>80.363636363636374</v>
      </c>
      <c r="N5" s="18">
        <f t="shared" si="4"/>
        <v>15.363636363636374</v>
      </c>
      <c r="O5" s="31" t="s">
        <v>98</v>
      </c>
    </row>
    <row r="6" spans="1:15" ht="71.25" x14ac:dyDescent="0.25">
      <c r="A6" s="5" t="s">
        <v>27</v>
      </c>
      <c r="B6" s="2" t="s">
        <v>18</v>
      </c>
      <c r="C6" s="4" t="s">
        <v>12</v>
      </c>
      <c r="D6" s="2">
        <v>87</v>
      </c>
      <c r="E6" s="8">
        <f>SUMIF(Entradas!C:C,'Materias Primas Inv Productos'!$A6,Entradas!E:E)</f>
        <v>8</v>
      </c>
      <c r="F6" s="8">
        <f>+SUMIF(Salidas!C:C,'Materias Primas Inv Productos'!A6,Salidas!E:E)</f>
        <v>22</v>
      </c>
      <c r="G6" s="8">
        <f>('Materias Primas Inv Productos'!$D6+'Materias Primas Inv Productos'!$E6-'Materias Primas Inv Productos'!$F6)</f>
        <v>73</v>
      </c>
      <c r="H6" s="2" t="str">
        <f t="shared" si="0"/>
        <v>Solicitar</v>
      </c>
      <c r="I6" s="2">
        <v>231</v>
      </c>
      <c r="J6" s="15">
        <f t="shared" si="1"/>
        <v>10.5</v>
      </c>
      <c r="K6" s="16">
        <f t="shared" si="2"/>
        <v>4.5454545454545456E-2</v>
      </c>
      <c r="L6" s="2">
        <v>12</v>
      </c>
      <c r="M6" s="17">
        <f t="shared" si="3"/>
        <v>136.5</v>
      </c>
      <c r="N6" s="18">
        <f t="shared" si="4"/>
        <v>63.5</v>
      </c>
      <c r="O6" s="30" t="s">
        <v>99</v>
      </c>
    </row>
    <row r="7" spans="1:15" ht="71.25" x14ac:dyDescent="0.25">
      <c r="A7" s="5" t="s">
        <v>28</v>
      </c>
      <c r="B7" s="2" t="s">
        <v>19</v>
      </c>
      <c r="C7" s="4" t="s">
        <v>12</v>
      </c>
      <c r="D7" s="2">
        <v>66</v>
      </c>
      <c r="E7" s="8">
        <f>SUMIF(Entradas!C:C,'Materias Primas Inv Productos'!$A7,Entradas!E:E)</f>
        <v>5</v>
      </c>
      <c r="F7" s="8">
        <f>+SUMIF(Salidas!C:C,'Materias Primas Inv Productos'!A7,Salidas!E:E)</f>
        <v>37</v>
      </c>
      <c r="G7" s="8">
        <f>('Materias Primas Inv Productos'!$D7+'Materias Primas Inv Productos'!$E7-'Materias Primas Inv Productos'!$F7)</f>
        <v>34</v>
      </c>
      <c r="H7" s="2" t="str">
        <f t="shared" si="0"/>
        <v>Solicitar</v>
      </c>
      <c r="I7" s="2">
        <v>155</v>
      </c>
      <c r="J7" s="15">
        <f t="shared" si="1"/>
        <v>7.0454545454545459</v>
      </c>
      <c r="K7" s="16">
        <f t="shared" si="2"/>
        <v>4.5454545454545456E-2</v>
      </c>
      <c r="L7" s="2">
        <v>12</v>
      </c>
      <c r="M7" s="17">
        <f t="shared" si="3"/>
        <v>91.590909090909093</v>
      </c>
      <c r="N7" s="18">
        <f t="shared" si="4"/>
        <v>57.590909090909093</v>
      </c>
      <c r="O7" s="30" t="s">
        <v>100</v>
      </c>
    </row>
    <row r="8" spans="1:15" ht="71.25" x14ac:dyDescent="0.25">
      <c r="A8" s="5" t="s">
        <v>29</v>
      </c>
      <c r="B8" s="2" t="s">
        <v>20</v>
      </c>
      <c r="C8" s="4" t="s">
        <v>12</v>
      </c>
      <c r="D8" s="2">
        <v>53</v>
      </c>
      <c r="E8" s="8">
        <f>SUMIF(Entradas!C:C,'Materias Primas Inv Productos'!$A8,Entradas!E:E)</f>
        <v>3</v>
      </c>
      <c r="F8" s="8">
        <f>+SUMIF(Salidas!C:C,'Materias Primas Inv Productos'!A8,Salidas!E:E)</f>
        <v>15</v>
      </c>
      <c r="G8" s="8">
        <f>('Materias Primas Inv Productos'!$D8+'Materias Primas Inv Productos'!$E8-'Materias Primas Inv Productos'!$F8)</f>
        <v>41</v>
      </c>
      <c r="H8" s="2" t="str">
        <f t="shared" si="0"/>
        <v>Solicitar</v>
      </c>
      <c r="I8" s="2">
        <v>243</v>
      </c>
      <c r="J8" s="15">
        <f t="shared" si="1"/>
        <v>11.045454545454545</v>
      </c>
      <c r="K8" s="16">
        <f t="shared" si="2"/>
        <v>4.5454545454545456E-2</v>
      </c>
      <c r="L8" s="2">
        <v>12</v>
      </c>
      <c r="M8" s="17">
        <f t="shared" si="3"/>
        <v>143.59090909090907</v>
      </c>
      <c r="N8" s="18">
        <f t="shared" si="4"/>
        <v>102.59090909090907</v>
      </c>
      <c r="O8" s="30" t="s">
        <v>101</v>
      </c>
    </row>
    <row r="9" spans="1:15" ht="71.25" x14ac:dyDescent="0.25">
      <c r="A9" s="5" t="s">
        <v>30</v>
      </c>
      <c r="B9" s="2" t="s">
        <v>21</v>
      </c>
      <c r="C9" s="4" t="s">
        <v>12</v>
      </c>
      <c r="D9" s="2">
        <v>56</v>
      </c>
      <c r="E9" s="8">
        <f>SUMIF(Entradas!C:C,'Materias Primas Inv Productos'!$A9,Entradas!E:E)</f>
        <v>2</v>
      </c>
      <c r="F9" s="8">
        <f>+SUMIF(Salidas!C:C,'Materias Primas Inv Productos'!A9,Salidas!E:E)</f>
        <v>25</v>
      </c>
      <c r="G9" s="8">
        <f>('Materias Primas Inv Productos'!$D9+'Materias Primas Inv Productos'!$E9-'Materias Primas Inv Productos'!$F9)</f>
        <v>33</v>
      </c>
      <c r="H9" s="2" t="str">
        <f t="shared" si="0"/>
        <v>Solicitar</v>
      </c>
      <c r="I9" s="2">
        <v>203</v>
      </c>
      <c r="J9" s="15">
        <f t="shared" si="1"/>
        <v>9.2272727272727266</v>
      </c>
      <c r="K9" s="16">
        <f t="shared" si="2"/>
        <v>4.5454545454545449E-2</v>
      </c>
      <c r="L9" s="2">
        <v>12</v>
      </c>
      <c r="M9" s="17">
        <f t="shared" si="3"/>
        <v>119.95454545454544</v>
      </c>
      <c r="N9" s="18">
        <f t="shared" si="4"/>
        <v>86.954545454545439</v>
      </c>
      <c r="O9" s="30" t="s">
        <v>102</v>
      </c>
    </row>
    <row r="10" spans="1:15" ht="71.25" x14ac:dyDescent="0.25">
      <c r="A10" s="5" t="s">
        <v>31</v>
      </c>
      <c r="B10" s="2" t="s">
        <v>22</v>
      </c>
      <c r="C10" s="4" t="s">
        <v>12</v>
      </c>
      <c r="D10" s="2">
        <v>63</v>
      </c>
      <c r="E10" s="8">
        <f>SUMIF(Entradas!C:C,'Materias Primas Inv Productos'!$A10,Entradas!E:E)</f>
        <v>8</v>
      </c>
      <c r="F10" s="8">
        <f>+SUMIF(Salidas!C:C,'Materias Primas Inv Productos'!A10,Salidas!E:E)</f>
        <v>26</v>
      </c>
      <c r="G10" s="8">
        <f>('Materias Primas Inv Productos'!$D10+'Materias Primas Inv Productos'!$E10-'Materias Primas Inv Productos'!$F10)</f>
        <v>45</v>
      </c>
      <c r="H10" s="2" t="str">
        <f t="shared" si="0"/>
        <v>Solicitar</v>
      </c>
      <c r="I10" s="2">
        <v>105</v>
      </c>
      <c r="J10" s="15">
        <f t="shared" si="1"/>
        <v>4.7727272727272725</v>
      </c>
      <c r="K10" s="16">
        <f t="shared" si="2"/>
        <v>4.5454545454545449E-2</v>
      </c>
      <c r="L10" s="2">
        <v>12</v>
      </c>
      <c r="M10" s="17">
        <f t="shared" si="3"/>
        <v>62.04545454545454</v>
      </c>
      <c r="N10" s="18">
        <f t="shared" si="4"/>
        <v>17.04545454545454</v>
      </c>
      <c r="O10" s="31" t="s">
        <v>103</v>
      </c>
    </row>
    <row r="11" spans="1:15" ht="71.25" x14ac:dyDescent="0.25">
      <c r="A11" s="5" t="s">
        <v>32</v>
      </c>
      <c r="B11" s="2" t="s">
        <v>23</v>
      </c>
      <c r="C11" s="4" t="s">
        <v>12</v>
      </c>
      <c r="D11" s="2">
        <v>74</v>
      </c>
      <c r="E11" s="8">
        <f>SUMIF(Entradas!C:C,'Materias Primas Inv Productos'!$A11,Entradas!E:E)</f>
        <v>5</v>
      </c>
      <c r="F11" s="8">
        <f>+SUMIF(Salidas!C:C,'Materias Primas Inv Productos'!A11,Salidas!E:E)</f>
        <v>33</v>
      </c>
      <c r="G11" s="8">
        <f>('Materias Primas Inv Productos'!$D11+'Materias Primas Inv Productos'!$E11-'Materias Primas Inv Productos'!$F11)</f>
        <v>46</v>
      </c>
      <c r="H11" s="2" t="str">
        <f t="shared" si="0"/>
        <v>Solicitar</v>
      </c>
      <c r="I11" s="2">
        <v>288</v>
      </c>
      <c r="J11" s="15">
        <f t="shared" si="1"/>
        <v>13.090909090909092</v>
      </c>
      <c r="K11" s="16">
        <f t="shared" si="2"/>
        <v>4.5454545454545456E-2</v>
      </c>
      <c r="L11" s="2">
        <v>12</v>
      </c>
      <c r="M11" s="17">
        <f t="shared" si="3"/>
        <v>170.18181818181819</v>
      </c>
      <c r="N11" s="18">
        <f t="shared" si="4"/>
        <v>124.18181818181819</v>
      </c>
      <c r="O11" s="30" t="s">
        <v>104</v>
      </c>
    </row>
    <row r="12" spans="1:15" ht="71.25" x14ac:dyDescent="0.25">
      <c r="A12" s="5" t="s">
        <v>33</v>
      </c>
      <c r="B12" s="2" t="s">
        <v>24</v>
      </c>
      <c r="C12" s="4" t="s">
        <v>12</v>
      </c>
      <c r="D12" s="2">
        <v>70</v>
      </c>
      <c r="E12" s="8">
        <f>SUMIF(Entradas!C:C,'Materias Primas Inv Productos'!$A12,Entradas!E:E)</f>
        <v>0</v>
      </c>
      <c r="F12" s="8">
        <f>+SUMIF(Salidas!C:C,'Materias Primas Inv Productos'!A12,Salidas!E:E)</f>
        <v>0</v>
      </c>
      <c r="G12" s="8">
        <f>('Materias Primas Inv Productos'!$D12+'Materias Primas Inv Productos'!$E12-'Materias Primas Inv Productos'!$F12)</f>
        <v>70</v>
      </c>
      <c r="H12" s="2" t="str">
        <f t="shared" si="0"/>
        <v>Solicitar</v>
      </c>
      <c r="I12" s="2">
        <v>155</v>
      </c>
      <c r="J12" s="15">
        <f t="shared" si="1"/>
        <v>7.0454545454545459</v>
      </c>
      <c r="K12" s="16">
        <f t="shared" si="2"/>
        <v>4.5454545454545456E-2</v>
      </c>
      <c r="L12" s="2">
        <v>12</v>
      </c>
      <c r="M12" s="17">
        <f t="shared" si="3"/>
        <v>91.590909090909093</v>
      </c>
      <c r="N12" s="18">
        <f t="shared" si="4"/>
        <v>21.590909090909093</v>
      </c>
      <c r="O12" s="30" t="s">
        <v>105</v>
      </c>
    </row>
    <row r="13" spans="1:15" ht="71.25" x14ac:dyDescent="0.25">
      <c r="A13" s="5" t="s">
        <v>34</v>
      </c>
      <c r="B13" s="2" t="s">
        <v>25</v>
      </c>
      <c r="C13" s="4" t="s">
        <v>12</v>
      </c>
      <c r="D13" s="2">
        <v>89</v>
      </c>
      <c r="E13" s="8">
        <f>SUMIF(Entradas!C:C,'Materias Primas Inv Productos'!$A13,Entradas!E:E)</f>
        <v>0</v>
      </c>
      <c r="F13" s="8">
        <f>+SUMIF(Salidas!C:C,'Materias Primas Inv Productos'!A13,Salidas!E:E)</f>
        <v>0</v>
      </c>
      <c r="G13" s="8">
        <f>('Materias Primas Inv Productos'!$D13+'Materias Primas Inv Productos'!$E13-'Materias Primas Inv Productos'!$F13)</f>
        <v>89</v>
      </c>
      <c r="H13" s="2" t="str">
        <f t="shared" si="0"/>
        <v>Solicitar</v>
      </c>
      <c r="I13" s="2">
        <v>288</v>
      </c>
      <c r="J13" s="15">
        <f t="shared" si="1"/>
        <v>13.090909090909092</v>
      </c>
      <c r="K13" s="16">
        <f t="shared" si="2"/>
        <v>4.5454545454545456E-2</v>
      </c>
      <c r="L13" s="2">
        <v>12</v>
      </c>
      <c r="M13" s="17">
        <f t="shared" si="3"/>
        <v>170.18181818181819</v>
      </c>
      <c r="N13" s="18">
        <f t="shared" si="4"/>
        <v>81.181818181818187</v>
      </c>
      <c r="O13" s="30" t="s">
        <v>106</v>
      </c>
    </row>
    <row r="14" spans="1:15" ht="71.25" x14ac:dyDescent="0.25">
      <c r="A14" s="5" t="s">
        <v>48</v>
      </c>
      <c r="B14" s="2" t="s">
        <v>35</v>
      </c>
      <c r="C14" s="2" t="s">
        <v>92</v>
      </c>
      <c r="D14" s="2">
        <v>55</v>
      </c>
      <c r="E14" s="8">
        <f>SUMIF(Entradas!C:C,'Materias Primas Inv Productos'!$A14,Entradas!E:E)</f>
        <v>0</v>
      </c>
      <c r="F14" s="8">
        <f>+SUMIF(Salidas!C:C,'Materias Primas Inv Productos'!A14,Salidas!E:E)</f>
        <v>0</v>
      </c>
      <c r="G14" s="8">
        <f>('Materias Primas Inv Productos'!$D14+'Materias Primas Inv Productos'!$E14-'Materias Primas Inv Productos'!$F14)</f>
        <v>55</v>
      </c>
      <c r="H14" s="2" t="str">
        <f t="shared" si="0"/>
        <v>Por solicitar</v>
      </c>
      <c r="I14" s="2">
        <v>131</v>
      </c>
      <c r="J14" s="15">
        <f t="shared" si="1"/>
        <v>5.9545454545454541</v>
      </c>
      <c r="K14" s="16">
        <f t="shared" si="2"/>
        <v>4.5454545454545449E-2</v>
      </c>
      <c r="L14" s="2">
        <v>8</v>
      </c>
      <c r="M14" s="17">
        <f t="shared" si="3"/>
        <v>53.590909090909086</v>
      </c>
      <c r="N14" s="18">
        <f t="shared" si="4"/>
        <v>-1.4090909090909136</v>
      </c>
      <c r="O14" s="30" t="s">
        <v>107</v>
      </c>
    </row>
    <row r="15" spans="1:15" ht="71.25" x14ac:dyDescent="0.25">
      <c r="A15" s="5" t="s">
        <v>49</v>
      </c>
      <c r="B15" s="2" t="s">
        <v>36</v>
      </c>
      <c r="C15" s="2" t="s">
        <v>92</v>
      </c>
      <c r="D15" s="2">
        <v>69</v>
      </c>
      <c r="E15" s="8">
        <f>SUMIF(Entradas!C:C,'Materias Primas Inv Productos'!$A15,Entradas!E:E)</f>
        <v>0</v>
      </c>
      <c r="F15" s="8">
        <f>+SUMIF(Salidas!C:C,'Materias Primas Inv Productos'!A15,Salidas!E:E)</f>
        <v>0</v>
      </c>
      <c r="G15" s="8">
        <f>('Materias Primas Inv Productos'!$D15+'Materias Primas Inv Productos'!$E15-'Materias Primas Inv Productos'!$F15)</f>
        <v>69</v>
      </c>
      <c r="H15" s="2" t="str">
        <f t="shared" si="0"/>
        <v>Por solicitar</v>
      </c>
      <c r="I15" s="2">
        <v>160</v>
      </c>
      <c r="J15" s="15">
        <f t="shared" si="1"/>
        <v>7.2727272727272725</v>
      </c>
      <c r="K15" s="16">
        <f t="shared" si="2"/>
        <v>4.5454545454545456E-2</v>
      </c>
      <c r="L15" s="2">
        <v>8</v>
      </c>
      <c r="M15" s="17">
        <f t="shared" si="3"/>
        <v>65.454545454545453</v>
      </c>
      <c r="N15" s="18">
        <f t="shared" si="4"/>
        <v>-3.5454545454545467</v>
      </c>
      <c r="O15" s="30" t="s">
        <v>108</v>
      </c>
    </row>
    <row r="16" spans="1:15" ht="71.25" x14ac:dyDescent="0.25">
      <c r="A16" s="5" t="s">
        <v>50</v>
      </c>
      <c r="B16" s="2" t="s">
        <v>37</v>
      </c>
      <c r="C16" s="2" t="s">
        <v>92</v>
      </c>
      <c r="D16" s="2">
        <v>61</v>
      </c>
      <c r="E16" s="8">
        <f>SUMIF(Entradas!C:C,'Materias Primas Inv Productos'!$A16,Entradas!E:E)</f>
        <v>0</v>
      </c>
      <c r="F16" s="8">
        <f>+SUMIF(Salidas!C:C,'Materias Primas Inv Productos'!A16,Salidas!E:E)</f>
        <v>0</v>
      </c>
      <c r="G16" s="8">
        <f>('Materias Primas Inv Productos'!$D16+'Materias Primas Inv Productos'!$E16-'Materias Primas Inv Productos'!$F16)</f>
        <v>61</v>
      </c>
      <c r="H16" s="2" t="str">
        <f t="shared" si="0"/>
        <v>Estable</v>
      </c>
      <c r="I16" s="2">
        <v>122</v>
      </c>
      <c r="J16" s="15">
        <f t="shared" si="1"/>
        <v>5.5454545454545459</v>
      </c>
      <c r="K16" s="16">
        <f t="shared" si="2"/>
        <v>4.5454545454545456E-2</v>
      </c>
      <c r="L16" s="2">
        <v>8</v>
      </c>
      <c r="M16" s="17">
        <f t="shared" si="3"/>
        <v>49.909090909090914</v>
      </c>
      <c r="N16" s="18">
        <f t="shared" si="4"/>
        <v>-11.090909090909086</v>
      </c>
      <c r="O16" s="30" t="s">
        <v>109</v>
      </c>
    </row>
    <row r="17" spans="1:15" ht="71.25" x14ac:dyDescent="0.25">
      <c r="A17" s="5" t="s">
        <v>51</v>
      </c>
      <c r="B17" s="2" t="s">
        <v>38</v>
      </c>
      <c r="C17" s="2" t="s">
        <v>92</v>
      </c>
      <c r="D17" s="2">
        <v>55</v>
      </c>
      <c r="E17" s="8">
        <f>SUMIF(Entradas!C:C,'Materias Primas Inv Productos'!$A17,Entradas!E:E)</f>
        <v>0</v>
      </c>
      <c r="F17" s="8">
        <f>+SUMIF(Salidas!C:C,'Materias Primas Inv Productos'!A17,Salidas!E:E)</f>
        <v>0</v>
      </c>
      <c r="G17" s="8">
        <f>('Materias Primas Inv Productos'!$D17+'Materias Primas Inv Productos'!$E17-'Materias Primas Inv Productos'!$F17)</f>
        <v>55</v>
      </c>
      <c r="H17" s="2" t="str">
        <f t="shared" si="0"/>
        <v>Solicitar</v>
      </c>
      <c r="I17" s="2">
        <v>149</v>
      </c>
      <c r="J17" s="15">
        <f t="shared" si="1"/>
        <v>6.7727272727272725</v>
      </c>
      <c r="K17" s="16">
        <f t="shared" si="2"/>
        <v>4.5454545454545456E-2</v>
      </c>
      <c r="L17" s="2">
        <v>8</v>
      </c>
      <c r="M17" s="17">
        <f t="shared" si="3"/>
        <v>60.954545454545453</v>
      </c>
      <c r="N17" s="18">
        <f t="shared" si="4"/>
        <v>5.9545454545454533</v>
      </c>
      <c r="O17" s="30" t="s">
        <v>110</v>
      </c>
    </row>
    <row r="18" spans="1:15" ht="71.25" x14ac:dyDescent="0.25">
      <c r="A18" s="5" t="s">
        <v>52</v>
      </c>
      <c r="B18" s="2" t="s">
        <v>39</v>
      </c>
      <c r="C18" s="2" t="s">
        <v>92</v>
      </c>
      <c r="D18" s="2">
        <v>84</v>
      </c>
      <c r="E18" s="8">
        <f>SUMIF(Entradas!C:C,'Materias Primas Inv Productos'!$A18,Entradas!E:E)</f>
        <v>0</v>
      </c>
      <c r="F18" s="8">
        <f>+SUMIF(Salidas!C:C,'Materias Primas Inv Productos'!A18,Salidas!E:E)</f>
        <v>0</v>
      </c>
      <c r="G18" s="8">
        <f>('Materias Primas Inv Productos'!$D18+'Materias Primas Inv Productos'!$E18-'Materias Primas Inv Productos'!$F18)</f>
        <v>84</v>
      </c>
      <c r="H18" s="2" t="str">
        <f t="shared" si="0"/>
        <v>Estable</v>
      </c>
      <c r="I18" s="2">
        <v>146</v>
      </c>
      <c r="J18" s="15">
        <f t="shared" si="1"/>
        <v>6.6363636363636367</v>
      </c>
      <c r="K18" s="16">
        <f t="shared" si="2"/>
        <v>4.5454545454545456E-2</v>
      </c>
      <c r="L18" s="2">
        <v>8</v>
      </c>
      <c r="M18" s="17">
        <f t="shared" si="3"/>
        <v>59.727272727272734</v>
      </c>
      <c r="N18" s="18">
        <f t="shared" si="4"/>
        <v>-24.272727272727266</v>
      </c>
      <c r="O18" s="30" t="s">
        <v>111</v>
      </c>
    </row>
    <row r="19" spans="1:15" ht="71.25" x14ac:dyDescent="0.25">
      <c r="A19" s="5" t="s">
        <v>53</v>
      </c>
      <c r="B19" s="2" t="s">
        <v>40</v>
      </c>
      <c r="C19" s="2" t="s">
        <v>92</v>
      </c>
      <c r="D19" s="2">
        <v>71</v>
      </c>
      <c r="E19" s="8">
        <f>SUMIF(Entradas!C:C,'Materias Primas Inv Productos'!$A19,Entradas!E:E)</f>
        <v>0</v>
      </c>
      <c r="F19" s="8">
        <f>+SUMIF(Salidas!C:C,'Materias Primas Inv Productos'!A19,Salidas!E:E)</f>
        <v>0</v>
      </c>
      <c r="G19" s="8">
        <f>('Materias Primas Inv Productos'!$D19+'Materias Primas Inv Productos'!$E19-'Materias Primas Inv Productos'!$F19)</f>
        <v>71</v>
      </c>
      <c r="H19" s="2" t="str">
        <f t="shared" si="0"/>
        <v>Solicitar</v>
      </c>
      <c r="I19" s="2">
        <v>295</v>
      </c>
      <c r="J19" s="15">
        <f t="shared" si="1"/>
        <v>13.409090909090908</v>
      </c>
      <c r="K19" s="16">
        <f t="shared" si="2"/>
        <v>4.5454545454545449E-2</v>
      </c>
      <c r="L19" s="2">
        <v>8</v>
      </c>
      <c r="M19" s="17">
        <f t="shared" si="3"/>
        <v>120.68181818181817</v>
      </c>
      <c r="N19" s="18">
        <f t="shared" si="4"/>
        <v>49.681818181818173</v>
      </c>
      <c r="O19" s="30" t="s">
        <v>112</v>
      </c>
    </row>
    <row r="20" spans="1:15" ht="71.25" x14ac:dyDescent="0.25">
      <c r="A20" s="5" t="s">
        <v>54</v>
      </c>
      <c r="B20" s="2" t="s">
        <v>41</v>
      </c>
      <c r="C20" s="2" t="s">
        <v>92</v>
      </c>
      <c r="D20" s="2">
        <v>52</v>
      </c>
      <c r="E20" s="8">
        <f>SUMIF(Entradas!C:C,'Materias Primas Inv Productos'!$A20,Entradas!E:E)</f>
        <v>0</v>
      </c>
      <c r="F20" s="8">
        <f>+SUMIF(Salidas!C:C,'Materias Primas Inv Productos'!A20,Salidas!E:E)</f>
        <v>0</v>
      </c>
      <c r="G20" s="8">
        <f>('Materias Primas Inv Productos'!$D20+'Materias Primas Inv Productos'!$E20-'Materias Primas Inv Productos'!$F20)</f>
        <v>52</v>
      </c>
      <c r="H20" s="2" t="str">
        <f t="shared" si="0"/>
        <v>Solicitar</v>
      </c>
      <c r="I20" s="2">
        <v>204</v>
      </c>
      <c r="J20" s="15">
        <f t="shared" si="1"/>
        <v>9.2727272727272734</v>
      </c>
      <c r="K20" s="16">
        <f t="shared" si="2"/>
        <v>4.5454545454545456E-2</v>
      </c>
      <c r="L20" s="2">
        <v>8</v>
      </c>
      <c r="M20" s="17">
        <f t="shared" si="3"/>
        <v>83.454545454545467</v>
      </c>
      <c r="N20" s="18">
        <f t="shared" si="4"/>
        <v>31.454545454545467</v>
      </c>
      <c r="O20" s="30" t="s">
        <v>113</v>
      </c>
    </row>
    <row r="21" spans="1:15" ht="71.25" x14ac:dyDescent="0.25">
      <c r="A21" s="5" t="s">
        <v>55</v>
      </c>
      <c r="B21" s="2" t="s">
        <v>42</v>
      </c>
      <c r="C21" s="2" t="s">
        <v>92</v>
      </c>
      <c r="D21" s="2">
        <v>81</v>
      </c>
      <c r="E21" s="8">
        <f>SUMIF(Entradas!C:C,'Materias Primas Inv Productos'!$A21,Entradas!E:E)</f>
        <v>0</v>
      </c>
      <c r="F21" s="8">
        <f>+SUMIF(Salidas!C:C,'Materias Primas Inv Productos'!A21,Salidas!E:E)</f>
        <v>0</v>
      </c>
      <c r="G21" s="8">
        <f>('Materias Primas Inv Productos'!$D21+'Materias Primas Inv Productos'!$E21-'Materias Primas Inv Productos'!$F21)</f>
        <v>81</v>
      </c>
      <c r="H21" s="2" t="str">
        <f t="shared" si="0"/>
        <v>Solicitar</v>
      </c>
      <c r="I21" s="2">
        <v>285</v>
      </c>
      <c r="J21" s="15">
        <f t="shared" si="1"/>
        <v>12.954545454545455</v>
      </c>
      <c r="K21" s="16">
        <f t="shared" si="2"/>
        <v>4.5454545454545456E-2</v>
      </c>
      <c r="L21" s="2">
        <v>8</v>
      </c>
      <c r="M21" s="17">
        <f t="shared" si="3"/>
        <v>116.59090909090909</v>
      </c>
      <c r="N21" s="18">
        <f t="shared" si="4"/>
        <v>35.590909090909093</v>
      </c>
      <c r="O21" s="30" t="s">
        <v>114</v>
      </c>
    </row>
    <row r="22" spans="1:15" ht="71.25" x14ac:dyDescent="0.25">
      <c r="A22" s="5" t="s">
        <v>56</v>
      </c>
      <c r="B22" s="2" t="s">
        <v>43</v>
      </c>
      <c r="C22" s="2" t="s">
        <v>92</v>
      </c>
      <c r="D22" s="2">
        <v>66</v>
      </c>
      <c r="E22" s="8">
        <f>SUMIF(Entradas!C:C,'Materias Primas Inv Productos'!$A22,Entradas!E:E)</f>
        <v>0</v>
      </c>
      <c r="F22" s="8">
        <f>+SUMIF(Salidas!C:C,'Materias Primas Inv Productos'!A22,Salidas!E:E)</f>
        <v>50</v>
      </c>
      <c r="G22" s="8">
        <f>('Materias Primas Inv Productos'!$D22+'Materias Primas Inv Productos'!$E22-'Materias Primas Inv Productos'!$F22)</f>
        <v>16</v>
      </c>
      <c r="H22" s="2" t="str">
        <f t="shared" si="0"/>
        <v>Solicitar</v>
      </c>
      <c r="I22" s="2">
        <v>252</v>
      </c>
      <c r="J22" s="15">
        <f t="shared" si="1"/>
        <v>11.454545454545455</v>
      </c>
      <c r="K22" s="16">
        <f t="shared" si="2"/>
        <v>4.5454545454545456E-2</v>
      </c>
      <c r="L22" s="2">
        <v>8</v>
      </c>
      <c r="M22" s="17">
        <f t="shared" si="3"/>
        <v>103.09090909090909</v>
      </c>
      <c r="N22" s="18">
        <f t="shared" si="4"/>
        <v>87.090909090909093</v>
      </c>
      <c r="O22" s="30" t="s">
        <v>115</v>
      </c>
    </row>
    <row r="23" spans="1:15" ht="71.25" x14ac:dyDescent="0.25">
      <c r="A23" s="5" t="s">
        <v>57</v>
      </c>
      <c r="B23" s="2" t="s">
        <v>44</v>
      </c>
      <c r="C23" s="2" t="s">
        <v>92</v>
      </c>
      <c r="D23" s="2">
        <v>72</v>
      </c>
      <c r="E23" s="8">
        <f>SUMIF(Entradas!C:C,'Materias Primas Inv Productos'!$A23,Entradas!E:E)</f>
        <v>0</v>
      </c>
      <c r="F23" s="8">
        <f>+SUMIF(Salidas!C:C,'Materias Primas Inv Productos'!A23,Salidas!E:E)</f>
        <v>0</v>
      </c>
      <c r="G23" s="8">
        <f>('Materias Primas Inv Productos'!$D23+'Materias Primas Inv Productos'!$E23-'Materias Primas Inv Productos'!$F23)</f>
        <v>72</v>
      </c>
      <c r="H23" s="2" t="str">
        <f t="shared" si="0"/>
        <v>Por solicitar</v>
      </c>
      <c r="I23" s="2">
        <v>174</v>
      </c>
      <c r="J23" s="15">
        <f t="shared" si="1"/>
        <v>7.9090909090909092</v>
      </c>
      <c r="K23" s="16">
        <f t="shared" si="2"/>
        <v>4.5454545454545456E-2</v>
      </c>
      <c r="L23" s="2">
        <v>8</v>
      </c>
      <c r="M23" s="17">
        <f t="shared" si="3"/>
        <v>71.181818181818187</v>
      </c>
      <c r="N23" s="18">
        <f t="shared" si="4"/>
        <v>-0.81818181818181301</v>
      </c>
      <c r="O23" s="30" t="s">
        <v>116</v>
      </c>
    </row>
    <row r="24" spans="1:15" ht="71.25" x14ac:dyDescent="0.25">
      <c r="A24" s="5" t="s">
        <v>58</v>
      </c>
      <c r="B24" s="2" t="s">
        <v>45</v>
      </c>
      <c r="C24" s="3" t="s">
        <v>13</v>
      </c>
      <c r="D24" s="2">
        <v>55</v>
      </c>
      <c r="E24" s="8">
        <f>SUMIF(Entradas!C:C,'Materias Primas Inv Productos'!$A24,Entradas!E:E)</f>
        <v>0</v>
      </c>
      <c r="F24" s="8">
        <f>+SUMIF(Salidas!C:C,'Materias Primas Inv Productos'!A24,Salidas!E:E)</f>
        <v>0</v>
      </c>
      <c r="G24" s="8">
        <f>('Materias Primas Inv Productos'!$D24+'Materias Primas Inv Productos'!$E24-'Materias Primas Inv Productos'!$F24)</f>
        <v>55</v>
      </c>
      <c r="H24" s="2" t="str">
        <f t="shared" si="0"/>
        <v>Solicitar</v>
      </c>
      <c r="I24" s="2">
        <v>277</v>
      </c>
      <c r="J24" s="15">
        <f t="shared" si="1"/>
        <v>12.590909090909092</v>
      </c>
      <c r="K24" s="16">
        <f t="shared" si="2"/>
        <v>4.5454545454545456E-2</v>
      </c>
      <c r="L24" s="2">
        <v>10</v>
      </c>
      <c r="M24" s="17">
        <f t="shared" si="3"/>
        <v>138.5</v>
      </c>
      <c r="N24" s="18">
        <f t="shared" si="4"/>
        <v>83.5</v>
      </c>
      <c r="O24" s="30" t="s">
        <v>117</v>
      </c>
    </row>
    <row r="25" spans="1:15" ht="71.25" x14ac:dyDescent="0.25">
      <c r="A25" s="5" t="s">
        <v>59</v>
      </c>
      <c r="B25" s="2" t="s">
        <v>46</v>
      </c>
      <c r="C25" s="3" t="s">
        <v>13</v>
      </c>
      <c r="D25" s="2">
        <v>86</v>
      </c>
      <c r="E25" s="8">
        <f>SUMIF(Entradas!C:C,'Materias Primas Inv Productos'!$A25,Entradas!E:E)</f>
        <v>0</v>
      </c>
      <c r="F25" s="8">
        <f>+SUMIF(Salidas!C:C,'Materias Primas Inv Productos'!A25,Salidas!E:E)</f>
        <v>0</v>
      </c>
      <c r="G25" s="8">
        <f>('Materias Primas Inv Productos'!$D25+'Materias Primas Inv Productos'!$E25-'Materias Primas Inv Productos'!$F25)</f>
        <v>86</v>
      </c>
      <c r="H25" s="2" t="str">
        <f t="shared" si="0"/>
        <v>Estable</v>
      </c>
      <c r="I25" s="2">
        <v>131</v>
      </c>
      <c r="J25" s="15">
        <f t="shared" si="1"/>
        <v>5.9545454545454541</v>
      </c>
      <c r="K25" s="16">
        <f t="shared" si="2"/>
        <v>4.5454545454545449E-2</v>
      </c>
      <c r="L25" s="2">
        <v>10</v>
      </c>
      <c r="M25" s="17">
        <f t="shared" si="3"/>
        <v>65.5</v>
      </c>
      <c r="N25" s="18">
        <f t="shared" si="4"/>
        <v>-20.5</v>
      </c>
      <c r="O25" s="30" t="s">
        <v>118</v>
      </c>
    </row>
    <row r="26" spans="1:15" ht="71.25" x14ac:dyDescent="0.25">
      <c r="A26" s="5" t="s">
        <v>60</v>
      </c>
      <c r="B26" s="2" t="s">
        <v>47</v>
      </c>
      <c r="C26" s="3" t="s">
        <v>13</v>
      </c>
      <c r="D26" s="2">
        <v>57</v>
      </c>
      <c r="E26" s="8">
        <f>SUMIF(Entradas!C:C,'Materias Primas Inv Productos'!$A26,Entradas!E:E)</f>
        <v>0</v>
      </c>
      <c r="F26" s="8">
        <f>+SUMIF(Salidas!C:C,'Materias Primas Inv Productos'!A26,Salidas!E:E)</f>
        <v>0</v>
      </c>
      <c r="G26" s="8">
        <f>('Materias Primas Inv Productos'!$D26+'Materias Primas Inv Productos'!$E26-'Materias Primas Inv Productos'!$F26)</f>
        <v>57</v>
      </c>
      <c r="H26" s="2" t="str">
        <f t="shared" si="0"/>
        <v>Solicitar</v>
      </c>
      <c r="I26" s="2">
        <v>135</v>
      </c>
      <c r="J26" s="15">
        <f t="shared" si="1"/>
        <v>6.1363636363636367</v>
      </c>
      <c r="K26" s="16">
        <f t="shared" si="2"/>
        <v>4.5454545454545456E-2</v>
      </c>
      <c r="L26" s="2">
        <v>10</v>
      </c>
      <c r="M26" s="17">
        <f t="shared" si="3"/>
        <v>67.5</v>
      </c>
      <c r="N26" s="18">
        <f t="shared" si="4"/>
        <v>10.5</v>
      </c>
      <c r="O26" s="30" t="s">
        <v>119</v>
      </c>
    </row>
    <row r="27" spans="1:15" ht="71.25" x14ac:dyDescent="0.25">
      <c r="A27" s="5" t="s">
        <v>61</v>
      </c>
      <c r="B27" s="2" t="s">
        <v>4</v>
      </c>
      <c r="C27" s="3" t="s">
        <v>13</v>
      </c>
      <c r="D27" s="2">
        <v>69</v>
      </c>
      <c r="E27" s="8">
        <f>SUMIF(Entradas!C:C,'Materias Primas Inv Productos'!$A27,Entradas!E:E)</f>
        <v>0</v>
      </c>
      <c r="F27" s="8">
        <f>+SUMIF(Salidas!C:C,'Materias Primas Inv Productos'!A27,Salidas!E:E)</f>
        <v>0</v>
      </c>
      <c r="G27" s="8">
        <f>('Materias Primas Inv Productos'!$D27+'Materias Primas Inv Productos'!$E27-'Materias Primas Inv Productos'!$F27)</f>
        <v>69</v>
      </c>
      <c r="H27" s="2" t="str">
        <f t="shared" si="0"/>
        <v>Solicitar</v>
      </c>
      <c r="I27" s="2">
        <v>300</v>
      </c>
      <c r="J27" s="15">
        <f t="shared" si="1"/>
        <v>13.636363636363637</v>
      </c>
      <c r="K27" s="16">
        <f t="shared" si="2"/>
        <v>4.5454545454545456E-2</v>
      </c>
      <c r="L27" s="2">
        <v>10</v>
      </c>
      <c r="M27" s="17">
        <f t="shared" si="3"/>
        <v>150</v>
      </c>
      <c r="N27" s="18">
        <f t="shared" si="4"/>
        <v>81</v>
      </c>
      <c r="O27" s="30" t="s">
        <v>120</v>
      </c>
    </row>
    <row r="28" spans="1:15" ht="71.25" x14ac:dyDescent="0.25">
      <c r="A28" s="6" t="s">
        <v>62</v>
      </c>
      <c r="B28" s="7" t="s">
        <v>6</v>
      </c>
      <c r="C28" s="22" t="s">
        <v>13</v>
      </c>
      <c r="D28" s="7">
        <v>77</v>
      </c>
      <c r="E28" s="9">
        <f>SUMIF(Entradas!C:C,'Materias Primas Inv Productos'!$A28,Entradas!E:E)</f>
        <v>0</v>
      </c>
      <c r="F28" s="9">
        <f>+SUMIF(Salidas!C:C,'Materias Primas Inv Productos'!A28,Salidas!E:E)</f>
        <v>0</v>
      </c>
      <c r="G28" s="9">
        <f>('Materias Primas Inv Productos'!$D28+'Materias Primas Inv Productos'!$E28-'Materias Primas Inv Productos'!$F28)</f>
        <v>77</v>
      </c>
      <c r="H28" s="7" t="str">
        <f t="shared" si="0"/>
        <v>Por solicitar</v>
      </c>
      <c r="I28" s="7">
        <v>150</v>
      </c>
      <c r="J28" s="23">
        <f t="shared" si="1"/>
        <v>6.8181818181818183</v>
      </c>
      <c r="K28" s="24">
        <f t="shared" si="2"/>
        <v>4.5454545454545456E-2</v>
      </c>
      <c r="L28" s="7">
        <v>10</v>
      </c>
      <c r="M28" s="10">
        <f t="shared" si="3"/>
        <v>75</v>
      </c>
      <c r="N28" s="25">
        <f t="shared" si="4"/>
        <v>-2</v>
      </c>
      <c r="O28" s="30" t="s">
        <v>121</v>
      </c>
    </row>
    <row r="29" spans="1:15" ht="22.5" customHeight="1" x14ac:dyDescent="0.25"/>
    <row r="30" spans="1:15" ht="22.5" customHeight="1" x14ac:dyDescent="0.25"/>
    <row r="31" spans="1:15" ht="22.5" customHeight="1" x14ac:dyDescent="0.25"/>
  </sheetData>
  <phoneticPr fontId="4" type="noConversion"/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CB0E9C-4613-481B-AC11-0E59B3AEBF53}">
  <dimension ref="A1:F12"/>
  <sheetViews>
    <sheetView workbookViewId="0">
      <selection sqref="A1:E12"/>
    </sheetView>
  </sheetViews>
  <sheetFormatPr baseColWidth="10" defaultRowHeight="15" x14ac:dyDescent="0.25"/>
  <cols>
    <col min="1" max="1" width="15.28515625" customWidth="1"/>
    <col min="3" max="3" width="18" customWidth="1"/>
    <col min="4" max="4" width="13.42578125" customWidth="1"/>
  </cols>
  <sheetData>
    <row r="1" spans="1:6" ht="30" x14ac:dyDescent="0.25">
      <c r="A1" s="27" t="s">
        <v>65</v>
      </c>
      <c r="B1" s="27" t="s">
        <v>66</v>
      </c>
      <c r="C1" s="27" t="s">
        <v>7</v>
      </c>
      <c r="D1" s="27" t="s">
        <v>67</v>
      </c>
      <c r="E1" s="27" t="s">
        <v>68</v>
      </c>
      <c r="F1" s="27" t="s">
        <v>94</v>
      </c>
    </row>
    <row r="2" spans="1:6" ht="75" x14ac:dyDescent="0.25">
      <c r="A2" s="12" t="s">
        <v>72</v>
      </c>
      <c r="B2" s="11">
        <v>45250</v>
      </c>
      <c r="C2" s="11" t="s">
        <v>2</v>
      </c>
      <c r="D2" s="12" t="str">
        <f>+VLOOKUP(Salidas!$C2,'Materias Primas Inv Productos'!$A$2:$M$28,2,0)</f>
        <v>Vidrio Plano 2 mm</v>
      </c>
      <c r="E2" s="26">
        <v>20</v>
      </c>
      <c r="F2" s="32" t="s">
        <v>122</v>
      </c>
    </row>
    <row r="3" spans="1:6" ht="75" x14ac:dyDescent="0.25">
      <c r="A3" s="12" t="s">
        <v>75</v>
      </c>
      <c r="B3" s="11">
        <v>45251</v>
      </c>
      <c r="C3" s="11" t="s">
        <v>3</v>
      </c>
      <c r="D3" s="12" t="str">
        <f>+VLOOKUP(Salidas!$C3,'Materias Primas Inv Productos'!$A$2:$M$28,2,0)</f>
        <v>Vidrio Plano 3 mm</v>
      </c>
      <c r="E3" s="26">
        <v>25</v>
      </c>
      <c r="F3" s="32" t="s">
        <v>123</v>
      </c>
    </row>
    <row r="4" spans="1:6" ht="75" x14ac:dyDescent="0.25">
      <c r="A4" s="12" t="s">
        <v>76</v>
      </c>
      <c r="B4" s="11">
        <v>45252</v>
      </c>
      <c r="C4" s="11" t="s">
        <v>5</v>
      </c>
      <c r="D4" s="12" t="str">
        <f>+VLOOKUP(Salidas!$C4,'Materias Primas Inv Productos'!$A$2:$M$28,2,0)</f>
        <v>Vidrio Plano 4 mm</v>
      </c>
      <c r="E4" s="26">
        <v>10</v>
      </c>
      <c r="F4" s="32" t="s">
        <v>124</v>
      </c>
    </row>
    <row r="5" spans="1:6" ht="75" x14ac:dyDescent="0.25">
      <c r="A5" s="12" t="s">
        <v>77</v>
      </c>
      <c r="B5" s="11">
        <v>45253</v>
      </c>
      <c r="C5" s="11" t="s">
        <v>26</v>
      </c>
      <c r="D5" s="12" t="str">
        <f>+VLOOKUP(Salidas!$C5,'Materias Primas Inv Productos'!$A$2:$M$28,2,0)</f>
        <v>Vidrio Plano 5 mm</v>
      </c>
      <c r="E5" s="26">
        <v>17</v>
      </c>
      <c r="F5" s="32" t="s">
        <v>125</v>
      </c>
    </row>
    <row r="6" spans="1:6" ht="75" x14ac:dyDescent="0.25">
      <c r="A6" s="12" t="s">
        <v>78</v>
      </c>
      <c r="B6" s="11">
        <v>45254</v>
      </c>
      <c r="C6" s="11" t="s">
        <v>27</v>
      </c>
      <c r="D6" s="12" t="str">
        <f>+VLOOKUP(Salidas!$C6,'Materias Primas Inv Productos'!$A$2:$M$28,2,0)</f>
        <v>Vidrio Plano 6 mm</v>
      </c>
      <c r="E6" s="26">
        <v>22</v>
      </c>
      <c r="F6" s="32" t="s">
        <v>126</v>
      </c>
    </row>
    <row r="7" spans="1:6" ht="75" x14ac:dyDescent="0.25">
      <c r="A7" s="12" t="s">
        <v>79</v>
      </c>
      <c r="B7" s="11">
        <v>45255</v>
      </c>
      <c r="C7" s="11" t="s">
        <v>28</v>
      </c>
      <c r="D7" s="12" t="str">
        <f>+VLOOKUP(Salidas!$C7,'Materias Primas Inv Productos'!$A$2:$M$28,2,0)</f>
        <v>Vidrio Plano 8 mm</v>
      </c>
      <c r="E7" s="26">
        <v>37</v>
      </c>
      <c r="F7" s="32" t="s">
        <v>127</v>
      </c>
    </row>
    <row r="8" spans="1:6" ht="75" x14ac:dyDescent="0.25">
      <c r="A8" s="12" t="s">
        <v>80</v>
      </c>
      <c r="B8" s="11">
        <v>45256</v>
      </c>
      <c r="C8" s="11" t="s">
        <v>29</v>
      </c>
      <c r="D8" s="12" t="str">
        <f>+VLOOKUP(Salidas!$C8,'Materias Primas Inv Productos'!$A$2:$M$28,2,0)</f>
        <v>Vidrio Plano 10 mm</v>
      </c>
      <c r="E8" s="26">
        <v>15</v>
      </c>
      <c r="F8" s="32" t="s">
        <v>128</v>
      </c>
    </row>
    <row r="9" spans="1:6" ht="75" x14ac:dyDescent="0.25">
      <c r="A9" s="12" t="s">
        <v>81</v>
      </c>
      <c r="B9" s="11">
        <v>45257</v>
      </c>
      <c r="C9" s="11" t="s">
        <v>30</v>
      </c>
      <c r="D9" s="12" t="str">
        <f>+VLOOKUP(Salidas!$C9,'Materias Primas Inv Productos'!$A$2:$M$28,2,0)</f>
        <v>Vidrio Plano 12 mm</v>
      </c>
      <c r="E9" s="26">
        <v>25</v>
      </c>
      <c r="F9" s="32" t="s">
        <v>129</v>
      </c>
    </row>
    <row r="10" spans="1:6" ht="75" x14ac:dyDescent="0.25">
      <c r="A10" s="12" t="s">
        <v>82</v>
      </c>
      <c r="B10" s="11">
        <v>45258</v>
      </c>
      <c r="C10" s="11" t="s">
        <v>31</v>
      </c>
      <c r="D10" s="12" t="str">
        <f>+VLOOKUP(Salidas!$C10,'Materias Primas Inv Productos'!$A$2:$M$28,2,0)</f>
        <v>Vidrio Plano 15 mm</v>
      </c>
      <c r="E10" s="26">
        <v>26</v>
      </c>
      <c r="F10" s="32" t="s">
        <v>130</v>
      </c>
    </row>
    <row r="11" spans="1:6" ht="75" x14ac:dyDescent="0.25">
      <c r="A11" s="12" t="s">
        <v>73</v>
      </c>
      <c r="B11" s="11">
        <v>45259</v>
      </c>
      <c r="C11" s="11" t="s">
        <v>32</v>
      </c>
      <c r="D11" s="12" t="str">
        <f>+VLOOKUP(Salidas!$C11,'Materias Primas Inv Productos'!$A$2:$M$28,2,0)</f>
        <v>Vidrio Plano 19 mm</v>
      </c>
      <c r="E11" s="26">
        <v>33</v>
      </c>
      <c r="F11" s="32" t="s">
        <v>131</v>
      </c>
    </row>
    <row r="12" spans="1:6" ht="75" x14ac:dyDescent="0.25">
      <c r="A12" s="12" t="s">
        <v>87</v>
      </c>
      <c r="B12" s="12"/>
      <c r="C12" s="11" t="s">
        <v>56</v>
      </c>
      <c r="D12" s="12" t="str">
        <f>+VLOOKUP(Salidas!$C12,'Materias Primas Inv Productos'!$A$2:$M$28,2,0)</f>
        <v>Tornillos</v>
      </c>
      <c r="E12" s="26">
        <v>50</v>
      </c>
      <c r="F12" s="32" t="s">
        <v>132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E4E92D-C6EC-4DA0-A044-BF12D4C24123}">
  <dimension ref="A1:F11"/>
  <sheetViews>
    <sheetView workbookViewId="0">
      <selection activeCell="I7" sqref="I7"/>
    </sheetView>
  </sheetViews>
  <sheetFormatPr baseColWidth="10" defaultRowHeight="15" x14ac:dyDescent="0.25"/>
  <cols>
    <col min="1" max="1" width="15.28515625" customWidth="1"/>
    <col min="3" max="3" width="18" customWidth="1"/>
    <col min="4" max="4" width="13.42578125" customWidth="1"/>
  </cols>
  <sheetData>
    <row r="1" spans="1:6" ht="30" x14ac:dyDescent="0.25">
      <c r="A1" s="29" t="s">
        <v>65</v>
      </c>
      <c r="B1" s="29" t="s">
        <v>66</v>
      </c>
      <c r="C1" s="29" t="s">
        <v>7</v>
      </c>
      <c r="D1" s="29" t="s">
        <v>67</v>
      </c>
      <c r="E1" s="29" t="s">
        <v>68</v>
      </c>
      <c r="F1" s="29" t="s">
        <v>94</v>
      </c>
    </row>
    <row r="2" spans="1:6" ht="75" x14ac:dyDescent="0.25">
      <c r="A2" s="14" t="s">
        <v>73</v>
      </c>
      <c r="B2" s="13">
        <v>45251</v>
      </c>
      <c r="C2" s="13" t="s">
        <v>2</v>
      </c>
      <c r="D2" s="14" t="str">
        <f>+VLOOKUP(Entradas!$C2,'Materias Primas Inv Productos'!$A$2:$M$28,2,0)</f>
        <v>Vidrio Plano 2 mm</v>
      </c>
      <c r="E2" s="28">
        <v>8</v>
      </c>
      <c r="F2" s="32" t="s">
        <v>133</v>
      </c>
    </row>
    <row r="3" spans="1:6" ht="75" x14ac:dyDescent="0.25">
      <c r="A3" s="14" t="s">
        <v>83</v>
      </c>
      <c r="B3" s="13">
        <v>45252</v>
      </c>
      <c r="C3" s="13" t="s">
        <v>3</v>
      </c>
      <c r="D3" s="14" t="str">
        <f>+VLOOKUP(Entradas!$C3,'Materias Primas Inv Productos'!$A$2:$M$28,2,0)</f>
        <v>Vidrio Plano 3 mm</v>
      </c>
      <c r="E3" s="28">
        <v>6</v>
      </c>
      <c r="F3" s="32" t="s">
        <v>134</v>
      </c>
    </row>
    <row r="4" spans="1:6" ht="75" x14ac:dyDescent="0.25">
      <c r="A4" s="14" t="s">
        <v>84</v>
      </c>
      <c r="B4" s="13">
        <v>45253</v>
      </c>
      <c r="C4" s="13" t="s">
        <v>5</v>
      </c>
      <c r="D4" s="14" t="str">
        <f>+VLOOKUP(Entradas!$C4,'Materias Primas Inv Productos'!$A$2:$M$28,2,0)</f>
        <v>Vidrio Plano 4 mm</v>
      </c>
      <c r="E4" s="28">
        <v>7</v>
      </c>
      <c r="F4" s="32" t="s">
        <v>135</v>
      </c>
    </row>
    <row r="5" spans="1:6" ht="75" x14ac:dyDescent="0.25">
      <c r="A5" s="14" t="s">
        <v>85</v>
      </c>
      <c r="B5" s="13">
        <v>45254</v>
      </c>
      <c r="C5" s="13" t="s">
        <v>26</v>
      </c>
      <c r="D5" s="14" t="str">
        <f>+VLOOKUP(Entradas!$C5,'Materias Primas Inv Productos'!$A$2:$M$28,2,0)</f>
        <v>Vidrio Plano 5 mm</v>
      </c>
      <c r="E5" s="28">
        <v>2</v>
      </c>
      <c r="F5" s="32" t="s">
        <v>136</v>
      </c>
    </row>
    <row r="6" spans="1:6" ht="75" x14ac:dyDescent="0.25">
      <c r="A6" s="14" t="s">
        <v>86</v>
      </c>
      <c r="B6" s="13">
        <v>45255</v>
      </c>
      <c r="C6" s="13" t="s">
        <v>27</v>
      </c>
      <c r="D6" s="14" t="str">
        <f>+VLOOKUP(Entradas!$C6,'Materias Primas Inv Productos'!$A$2:$M$28,2,0)</f>
        <v>Vidrio Plano 6 mm</v>
      </c>
      <c r="E6" s="28">
        <v>8</v>
      </c>
      <c r="F6" s="32" t="s">
        <v>137</v>
      </c>
    </row>
    <row r="7" spans="1:6" ht="75" x14ac:dyDescent="0.25">
      <c r="A7" s="14" t="s">
        <v>87</v>
      </c>
      <c r="B7" s="13">
        <v>45256</v>
      </c>
      <c r="C7" s="13" t="s">
        <v>28</v>
      </c>
      <c r="D7" s="14" t="str">
        <f>+VLOOKUP(Entradas!$C7,'Materias Primas Inv Productos'!$A$2:$M$28,2,0)</f>
        <v>Vidrio Plano 8 mm</v>
      </c>
      <c r="E7" s="28">
        <v>5</v>
      </c>
      <c r="F7" s="32" t="s">
        <v>138</v>
      </c>
    </row>
    <row r="8" spans="1:6" ht="75" x14ac:dyDescent="0.25">
      <c r="A8" s="14" t="s">
        <v>88</v>
      </c>
      <c r="B8" s="13">
        <v>45257</v>
      </c>
      <c r="C8" s="13" t="s">
        <v>29</v>
      </c>
      <c r="D8" s="14" t="str">
        <f>+VLOOKUP(Entradas!$C8,'Materias Primas Inv Productos'!$A$2:$M$28,2,0)</f>
        <v>Vidrio Plano 10 mm</v>
      </c>
      <c r="E8" s="28">
        <v>3</v>
      </c>
      <c r="F8" s="32" t="s">
        <v>139</v>
      </c>
    </row>
    <row r="9" spans="1:6" ht="75" x14ac:dyDescent="0.25">
      <c r="A9" s="14" t="s">
        <v>89</v>
      </c>
      <c r="B9" s="13">
        <v>45258</v>
      </c>
      <c r="C9" s="13" t="s">
        <v>30</v>
      </c>
      <c r="D9" s="14" t="str">
        <f>+VLOOKUP(Entradas!$C9,'Materias Primas Inv Productos'!$A$2:$M$28,2,0)</f>
        <v>Vidrio Plano 12 mm</v>
      </c>
      <c r="E9" s="28">
        <v>2</v>
      </c>
      <c r="F9" s="32" t="s">
        <v>140</v>
      </c>
    </row>
    <row r="10" spans="1:6" ht="75" x14ac:dyDescent="0.25">
      <c r="A10" s="14" t="s">
        <v>90</v>
      </c>
      <c r="B10" s="13">
        <v>45259</v>
      </c>
      <c r="C10" s="13" t="s">
        <v>31</v>
      </c>
      <c r="D10" s="14" t="str">
        <f>+VLOOKUP(Entradas!$C10,'Materias Primas Inv Productos'!$A$2:$M$28,2,0)</f>
        <v>Vidrio Plano 15 mm</v>
      </c>
      <c r="E10" s="28">
        <v>8</v>
      </c>
      <c r="F10" s="32" t="s">
        <v>141</v>
      </c>
    </row>
    <row r="11" spans="1:6" ht="75" x14ac:dyDescent="0.25">
      <c r="A11" s="14" t="s">
        <v>91</v>
      </c>
      <c r="B11" s="13">
        <v>45260</v>
      </c>
      <c r="C11" s="13" t="s">
        <v>32</v>
      </c>
      <c r="D11" s="14" t="str">
        <f>+VLOOKUP(Entradas!$C11,'Materias Primas Inv Productos'!$A$2:$M$28,2,0)</f>
        <v>Vidrio Plano 19 mm</v>
      </c>
      <c r="E11" s="28">
        <v>5</v>
      </c>
      <c r="F11" s="32" t="s">
        <v>142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Materias Primas Inv Productos</vt:lpstr>
      <vt:lpstr>Salidas</vt:lpstr>
      <vt:lpstr>Entradas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Yohan Sebastian Barrantes Rocha</dc:creator>
  <cp:lastModifiedBy>Yohan Sebastian Barrantes Rocha</cp:lastModifiedBy>
  <dcterms:created xsi:type="dcterms:W3CDTF">2023-11-20T21:45:06Z</dcterms:created>
  <dcterms:modified xsi:type="dcterms:W3CDTF">2023-11-22T02:12:46Z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fe0ade7-dadb-419f-ba78-e9aed1267232_Enabled">
    <vt:lpwstr>true</vt:lpwstr>
  </property>
  <property fmtid="{D5CDD505-2E9C-101B-9397-08002B2CF9AE}" pid="3" name="MSIP_Label_7fe0ade7-dadb-419f-ba78-e9aed1267232_SetDate">
    <vt:lpwstr>2023-11-21T03:03:01Z</vt:lpwstr>
  </property>
  <property fmtid="{D5CDD505-2E9C-101B-9397-08002B2CF9AE}" pid="4" name="MSIP_Label_7fe0ade7-dadb-419f-ba78-e9aed1267232_Method">
    <vt:lpwstr>Standard</vt:lpwstr>
  </property>
  <property fmtid="{D5CDD505-2E9C-101B-9397-08002B2CF9AE}" pid="5" name="MSIP_Label_7fe0ade7-dadb-419f-ba78-e9aed1267232_Name">
    <vt:lpwstr>7fe0ade7-dadb-419f-ba78-e9aed1267232</vt:lpwstr>
  </property>
  <property fmtid="{D5CDD505-2E9C-101B-9397-08002B2CF9AE}" pid="6" name="MSIP_Label_7fe0ade7-dadb-419f-ba78-e9aed1267232_SiteId">
    <vt:lpwstr>9a6f75ed-bc9a-49be-9deb-2a0f07483be9</vt:lpwstr>
  </property>
  <property fmtid="{D5CDD505-2E9C-101B-9397-08002B2CF9AE}" pid="7" name="MSIP_Label_7fe0ade7-dadb-419f-ba78-e9aed1267232_ActionId">
    <vt:lpwstr>92044bda-12d1-434a-a5b1-5c8c07239a42</vt:lpwstr>
  </property>
  <property fmtid="{D5CDD505-2E9C-101B-9397-08002B2CF9AE}" pid="8" name="MSIP_Label_7fe0ade7-dadb-419f-ba78-e9aed1267232_ContentBits">
    <vt:lpwstr>0</vt:lpwstr>
  </property>
</Properties>
</file>